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8_{9A5DABCD-FFFA-43AA-AF97-B5FBD38EE474}" xr6:coauthVersionLast="36" xr6:coauthVersionMax="36" xr10:uidLastSave="{00000000-0000-0000-0000-000000000000}"/>
  <workbookProtection workbookAlgorithmName="SHA-512" workbookHashValue="zU8lftl/Mq3XL4fZ6B5azPNiW4pNxZ9HWh2LKHBYulhJyLBKL9OjbzPQcoNu/iIEasE22o22GSySCwqgSMv1vA==" workbookSaltValue="ArGWjI5bsrmJK7TsEfqZ3w==" workbookSpinCount="100000" lockStructure="1"/>
  <bookViews>
    <workbookView xWindow="-120" yWindow="-120" windowWidth="29040" windowHeight="15720" activeTab="1" xr2:uid="{00000000-000D-0000-FFFF-FFFF00000000}"/>
  </bookViews>
  <sheets>
    <sheet name="Evidence" sheetId="1" r:id="rId1"/>
    <sheet name="Rozvrh" sheetId="4" r:id="rId2"/>
    <sheet name="List2" sheetId="3" state="veryHidden" r:id="rId3"/>
  </sheets>
  <definedNames>
    <definedName name="_xlnm.Print_Area" localSheetId="0">Evidence!$A$2:$K$58</definedName>
    <definedName name="_xlnm.Print_Area" localSheetId="1">Rozvrh!$A$1:$G$46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11" i="4"/>
  <c r="D16" i="1"/>
  <c r="D14" i="4" s="1"/>
  <c r="E16" i="1"/>
  <c r="E14" i="4" s="1"/>
  <c r="D17" i="1"/>
  <c r="D15" i="4" s="1"/>
  <c r="E17" i="1"/>
  <c r="E15" i="4" s="1"/>
  <c r="D20" i="1"/>
  <c r="D18" i="4" s="1"/>
  <c r="E20" i="1"/>
  <c r="E18" i="4" s="1"/>
  <c r="D21" i="1"/>
  <c r="D19" i="4" s="1"/>
  <c r="E21" i="1"/>
  <c r="E19" i="4" s="1"/>
  <c r="D22" i="1"/>
  <c r="D20" i="4" s="1"/>
  <c r="E22" i="1"/>
  <c r="E20" i="4" s="1"/>
  <c r="D23" i="1"/>
  <c r="D21" i="4" s="1"/>
  <c r="E23" i="1"/>
  <c r="E21" i="4" s="1"/>
  <c r="D24" i="1"/>
  <c r="D22" i="4" s="1"/>
  <c r="E24" i="1"/>
  <c r="E22" i="4" s="1"/>
  <c r="D25" i="1"/>
  <c r="D23" i="4" s="1"/>
  <c r="E25" i="1"/>
  <c r="E23" i="4" s="1"/>
  <c r="D26" i="1"/>
  <c r="D24" i="4" s="1"/>
  <c r="E26" i="1"/>
  <c r="E24" i="4" s="1"/>
  <c r="D27" i="1"/>
  <c r="D25" i="4" s="1"/>
  <c r="E27" i="1"/>
  <c r="E25" i="4" s="1"/>
  <c r="D28" i="1"/>
  <c r="D26" i="4" s="1"/>
  <c r="E28" i="1"/>
  <c r="E26" i="4" s="1"/>
  <c r="D29" i="1"/>
  <c r="D27" i="4" s="1"/>
  <c r="E29" i="1"/>
  <c r="E27" i="4" s="1"/>
  <c r="D30" i="1"/>
  <c r="D28" i="4" s="1"/>
  <c r="E30" i="1"/>
  <c r="E28" i="4" s="1"/>
  <c r="D31" i="1"/>
  <c r="D29" i="4" s="1"/>
  <c r="E31" i="1"/>
  <c r="E29" i="4" s="1"/>
  <c r="D32" i="1"/>
  <c r="D30" i="4" s="1"/>
  <c r="E32" i="1"/>
  <c r="E30" i="4" s="1"/>
  <c r="D33" i="1"/>
  <c r="D31" i="4" s="1"/>
  <c r="E33" i="1"/>
  <c r="E31" i="4" s="1"/>
  <c r="D34" i="1"/>
  <c r="D32" i="4" s="1"/>
  <c r="E34" i="1"/>
  <c r="E32" i="4" s="1"/>
  <c r="D35" i="1"/>
  <c r="D33" i="4" s="1"/>
  <c r="E35" i="1"/>
  <c r="E33" i="4" s="1"/>
  <c r="D37" i="1"/>
  <c r="D35" i="4" s="1"/>
  <c r="E37" i="1"/>
  <c r="E35" i="4" s="1"/>
  <c r="D38" i="1"/>
  <c r="D36" i="4" s="1"/>
  <c r="E38" i="1"/>
  <c r="E36" i="4" s="1"/>
  <c r="D39" i="1"/>
  <c r="D37" i="4" s="1"/>
  <c r="E39" i="1"/>
  <c r="E37" i="4" s="1"/>
  <c r="D40" i="1"/>
  <c r="D38" i="4" s="1"/>
  <c r="E40" i="1"/>
  <c r="E38" i="4" s="1"/>
  <c r="D41" i="1"/>
  <c r="D39" i="4" s="1"/>
  <c r="E41" i="1"/>
  <c r="E39" i="4" s="1"/>
  <c r="D42" i="1"/>
  <c r="D40" i="4" s="1"/>
  <c r="E42" i="1"/>
  <c r="E40" i="4" s="1"/>
  <c r="D43" i="1"/>
  <c r="D41" i="4" s="1"/>
  <c r="E43" i="1"/>
  <c r="E41" i="4" s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13" i="1"/>
  <c r="A5" i="3"/>
  <c r="D14" i="1" s="1"/>
  <c r="D12" i="4" s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D36" i="1" s="1"/>
  <c r="D34" i="4" s="1"/>
  <c r="N37" i="1"/>
  <c r="N38" i="1"/>
  <c r="N39" i="1"/>
  <c r="N40" i="1"/>
  <c r="N41" i="1"/>
  <c r="N42" i="1"/>
  <c r="N43" i="1"/>
  <c r="N13" i="1"/>
  <c r="D13" i="1" s="1"/>
  <c r="D11" i="4" s="1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C11" i="4"/>
  <c r="B11" i="4"/>
  <c r="F6" i="4"/>
  <c r="G8" i="4"/>
  <c r="F8" i="4"/>
  <c r="F5" i="4"/>
  <c r="A10" i="3"/>
  <c r="P13" i="1" s="1"/>
  <c r="A13" i="1" s="1"/>
  <c r="A11" i="4" s="1"/>
  <c r="E13" i="1" l="1"/>
  <c r="E11" i="4" s="1"/>
  <c r="D19" i="1"/>
  <c r="D17" i="4" s="1"/>
  <c r="E19" i="1"/>
  <c r="E17" i="4" s="1"/>
  <c r="D18" i="1"/>
  <c r="D16" i="4" s="1"/>
  <c r="D15" i="1"/>
  <c r="D13" i="4" s="1"/>
  <c r="E36" i="1"/>
  <c r="E34" i="4" s="1"/>
  <c r="E18" i="1"/>
  <c r="E16" i="4" s="1"/>
  <c r="E15" i="1"/>
  <c r="E13" i="4" s="1"/>
  <c r="E14" i="1"/>
  <c r="E12" i="4" s="1"/>
  <c r="P33" i="1"/>
  <c r="A33" i="1" s="1"/>
  <c r="P24" i="1"/>
  <c r="A24" i="1" s="1"/>
  <c r="A22" i="4" s="1"/>
  <c r="P36" i="1"/>
  <c r="A36" i="1" s="1"/>
  <c r="A34" i="4" s="1"/>
  <c r="P23" i="1"/>
  <c r="A23" i="1" s="1"/>
  <c r="A21" i="4" s="1"/>
  <c r="P19" i="1"/>
  <c r="A19" i="1" s="1"/>
  <c r="P42" i="1"/>
  <c r="A42" i="1" s="1"/>
  <c r="A40" i="4" s="1"/>
  <c r="P34" i="1"/>
  <c r="A34" i="1" s="1"/>
  <c r="A32" i="4" s="1"/>
  <c r="P32" i="1"/>
  <c r="A32" i="1" s="1"/>
  <c r="P25" i="1"/>
  <c r="A25" i="1" s="1"/>
  <c r="P41" i="1"/>
  <c r="A41" i="1" s="1"/>
  <c r="P30" i="1"/>
  <c r="A30" i="1" s="1"/>
  <c r="P39" i="1"/>
  <c r="A39" i="1" s="1"/>
  <c r="J39" i="1" s="1"/>
  <c r="P29" i="1"/>
  <c r="A29" i="1" s="1"/>
  <c r="P38" i="1"/>
  <c r="A38" i="1" s="1"/>
  <c r="J38" i="1" s="1"/>
  <c r="P28" i="1"/>
  <c r="A28" i="1" s="1"/>
  <c r="P37" i="1"/>
  <c r="A37" i="1" s="1"/>
  <c r="J37" i="1" s="1"/>
  <c r="P26" i="1"/>
  <c r="A26" i="1" s="1"/>
  <c r="P40" i="1"/>
  <c r="A40" i="1" s="1"/>
  <c r="J40" i="1" s="1"/>
  <c r="P31" i="1"/>
  <c r="A31" i="1" s="1"/>
  <c r="J31" i="1" s="1"/>
  <c r="P21" i="1"/>
  <c r="A21" i="1" s="1"/>
  <c r="J21" i="1" s="1"/>
  <c r="P43" i="1"/>
  <c r="A43" i="1" s="1"/>
  <c r="J43" i="1" s="1"/>
  <c r="P35" i="1"/>
  <c r="A35" i="1" s="1"/>
  <c r="P27" i="1"/>
  <c r="A27" i="1" s="1"/>
  <c r="P22" i="1"/>
  <c r="A22" i="1" s="1"/>
  <c r="J22" i="1" s="1"/>
  <c r="P20" i="1"/>
  <c r="A20" i="1" s="1"/>
  <c r="P18" i="1"/>
  <c r="A18" i="1" s="1"/>
  <c r="P17" i="1"/>
  <c r="A17" i="1" s="1"/>
  <c r="J17" i="1" s="1"/>
  <c r="P16" i="1"/>
  <c r="A16" i="1" s="1"/>
  <c r="J16" i="1" s="1"/>
  <c r="P15" i="1"/>
  <c r="A15" i="1" s="1"/>
  <c r="P14" i="1"/>
  <c r="A14" i="1" s="1"/>
  <c r="K34" i="1"/>
  <c r="K35" i="1"/>
  <c r="K37" i="1"/>
  <c r="K38" i="1"/>
  <c r="K39" i="1"/>
  <c r="K40" i="1"/>
  <c r="K41" i="1"/>
  <c r="K42" i="1"/>
  <c r="K43" i="1"/>
  <c r="K21" i="1"/>
  <c r="K22" i="1"/>
  <c r="K23" i="1"/>
  <c r="K24" i="1"/>
  <c r="K25" i="1"/>
  <c r="K26" i="1"/>
  <c r="K27" i="1"/>
  <c r="K28" i="1"/>
  <c r="K29" i="1"/>
  <c r="K30" i="1"/>
  <c r="K31" i="1"/>
  <c r="K32" i="1"/>
  <c r="K20" i="1"/>
  <c r="J13" i="1" l="1"/>
  <c r="J24" i="1"/>
  <c r="J23" i="1"/>
  <c r="J42" i="1"/>
  <c r="J36" i="1"/>
  <c r="J34" i="1"/>
  <c r="A39" i="4"/>
  <c r="J41" i="1"/>
  <c r="A17" i="4"/>
  <c r="J19" i="1"/>
  <c r="A24" i="4"/>
  <c r="J26" i="1"/>
  <c r="A18" i="4"/>
  <c r="J20" i="1"/>
  <c r="A31" i="4"/>
  <c r="J33" i="1"/>
  <c r="A25" i="4"/>
  <c r="J27" i="1"/>
  <c r="A23" i="4"/>
  <c r="J25" i="1"/>
  <c r="A12" i="4"/>
  <c r="J14" i="1"/>
  <c r="A33" i="4"/>
  <c r="J35" i="1"/>
  <c r="A26" i="4"/>
  <c r="J28" i="1"/>
  <c r="A30" i="4"/>
  <c r="J32" i="1"/>
  <c r="A27" i="4"/>
  <c r="J29" i="1"/>
  <c r="A13" i="4"/>
  <c r="J15" i="1"/>
  <c r="A16" i="4"/>
  <c r="J18" i="1"/>
  <c r="A28" i="4"/>
  <c r="J30" i="1"/>
  <c r="A37" i="4"/>
  <c r="A36" i="4"/>
  <c r="A41" i="4"/>
  <c r="A19" i="4"/>
  <c r="A35" i="4"/>
  <c r="A14" i="4"/>
  <c r="A29" i="4"/>
  <c r="A15" i="4"/>
  <c r="A38" i="4"/>
  <c r="A20" i="4"/>
  <c r="O24" i="1"/>
  <c r="O23" i="1"/>
  <c r="O34" i="1"/>
  <c r="O22" i="1"/>
  <c r="O35" i="1"/>
  <c r="O33" i="1"/>
  <c r="K33" i="1"/>
  <c r="O21" i="1"/>
  <c r="O20" i="1"/>
  <c r="O19" i="1"/>
  <c r="O43" i="1"/>
  <c r="O36" i="1"/>
  <c r="I41" i="1"/>
  <c r="I29" i="1"/>
  <c r="O17" i="1"/>
  <c r="O13" i="1"/>
  <c r="I40" i="1"/>
  <c r="I28" i="1"/>
  <c r="I16" i="1"/>
  <c r="O32" i="1"/>
  <c r="I39" i="1"/>
  <c r="I27" i="1"/>
  <c r="I15" i="1"/>
  <c r="O31" i="1"/>
  <c r="I26" i="1"/>
  <c r="I14" i="1"/>
  <c r="I38" i="1"/>
  <c r="O37" i="1"/>
  <c r="O25" i="1"/>
  <c r="I36" i="1"/>
  <c r="K36" i="1" s="1"/>
  <c r="I35" i="1"/>
  <c r="I24" i="1"/>
  <c r="I23" i="1"/>
  <c r="I34" i="1"/>
  <c r="I22" i="1"/>
  <c r="O42" i="1"/>
  <c r="I33" i="1"/>
  <c r="I21" i="1"/>
  <c r="O41" i="1"/>
  <c r="I13" i="1"/>
  <c r="K13" i="1" s="1"/>
  <c r="I32" i="1"/>
  <c r="I20" i="1"/>
  <c r="O30" i="1"/>
  <c r="I43" i="1"/>
  <c r="I31" i="1"/>
  <c r="I19" i="1"/>
  <c r="K16" i="1"/>
  <c r="O29" i="1"/>
  <c r="I42" i="1"/>
  <c r="I30" i="1"/>
  <c r="I18" i="1"/>
  <c r="O18" i="1"/>
  <c r="I17" i="1"/>
  <c r="I37" i="1"/>
  <c r="I25" i="1"/>
  <c r="O40" i="1"/>
  <c r="O28" i="1"/>
  <c r="O16" i="1"/>
  <c r="O39" i="1"/>
  <c r="O27" i="1"/>
  <c r="O15" i="1"/>
  <c r="O38" i="1"/>
  <c r="O26" i="1"/>
  <c r="O14" i="1"/>
  <c r="I44" i="1" l="1"/>
  <c r="K15" i="1"/>
  <c r="K19" i="1"/>
  <c r="K14" i="1"/>
  <c r="K18" i="1"/>
  <c r="K17" i="1"/>
  <c r="A11" i="1"/>
  <c r="N8" i="1" l="1"/>
  <c r="M8" i="1"/>
  <c r="M7" i="1"/>
  <c r="M4" i="1"/>
  <c r="H52" i="1" l="1"/>
  <c r="F45" i="1" l="1"/>
  <c r="H6" i="1"/>
  <c r="K44" i="1" l="1"/>
</calcChain>
</file>

<file path=xl/sharedStrings.xml><?xml version="1.0" encoding="utf-8"?>
<sst xmlns="http://schemas.openxmlformats.org/spreadsheetml/2006/main" count="64" uniqueCount="55">
  <si>
    <t>Výkaz vyplňte na PC. Vyplňujte pouze zelená pole. Vykřičník vpravo informuje o nevyplněném poli nebo jiné chybě.</t>
  </si>
  <si>
    <t>Svátky jsou nastaveny do konce roku 2026</t>
  </si>
  <si>
    <t>o provedení práce</t>
  </si>
  <si>
    <t>Pracovník</t>
  </si>
  <si>
    <t>Příjmení a jméno:</t>
  </si>
  <si>
    <t>Trvalá adresa:</t>
  </si>
  <si>
    <t>č.j.</t>
  </si>
  <si>
    <t>listopad</t>
  </si>
  <si>
    <t>Kč/ hod.</t>
  </si>
  <si>
    <t>Čas zadávejte ve tvaru h:mm. Je nutná dvojtečka mezi hodinou a minutami</t>
  </si>
  <si>
    <t>den</t>
  </si>
  <si>
    <t>od</t>
  </si>
  <si>
    <t>do</t>
  </si>
  <si>
    <t>přestávka</t>
  </si>
  <si>
    <t>Kč/hod</t>
  </si>
  <si>
    <t>hod.</t>
  </si>
  <si>
    <t>celkem</t>
  </si>
  <si>
    <t>Celkem</t>
  </si>
  <si>
    <t xml:space="preserve">Hrazeno z </t>
  </si>
  <si>
    <t>Cestovné - jízdné, ubytování, stravné:</t>
  </si>
  <si>
    <t xml:space="preserve">V Praze dne: </t>
  </si>
  <si>
    <t>Zpracoval:</t>
  </si>
  <si>
    <t>Pracoviště, pro které byla činnost vykonána:</t>
  </si>
  <si>
    <t>katedra nebo oddělení</t>
  </si>
  <si>
    <t>Vedoucí pracoviště /řešitel projektu:</t>
  </si>
  <si>
    <t>příjmení a jméno</t>
  </si>
  <si>
    <t>ROZVRH PRÁCE</t>
  </si>
  <si>
    <t>poznámka</t>
  </si>
  <si>
    <t>Zaměstanec převzal:</t>
  </si>
  <si>
    <t>datum a podpis</t>
  </si>
  <si>
    <t>druh</t>
  </si>
  <si>
    <t xml:space="preserve">Činnost </t>
  </si>
  <si>
    <t>částka</t>
  </si>
  <si>
    <t>hod</t>
  </si>
  <si>
    <t>jedn</t>
  </si>
  <si>
    <t>o pracovní činnosti</t>
  </si>
  <si>
    <t>činnost</t>
  </si>
  <si>
    <t>práce</t>
  </si>
  <si>
    <t>prostředků fakulty</t>
  </si>
  <si>
    <t>grantu stř. č.:</t>
  </si>
  <si>
    <t>projektu stř. č.:</t>
  </si>
  <si>
    <t>leden</t>
  </si>
  <si>
    <t>únor</t>
  </si>
  <si>
    <t>náleží</t>
  </si>
  <si>
    <t>březen</t>
  </si>
  <si>
    <t>nenáleží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</si>
  <si>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</si>
  <si>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</si>
  <si>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</si>
  <si>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</si>
  <si>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</si>
  <si>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</si>
  <si>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</si>
  <si>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</si>
  <si>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EVIDENCE PRACOVNÍ DOBY A VÝKAZ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</si>
</sst>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#,##0\ &quot;Kč&quot;"/>
    <numFmt numFmtId="165" formatCode="#,##0.0,&quot; hod.&quot;"/>
    <numFmt numFmtId="166" formatCode="#,##0.0"/>
    <numFmt numFmtId="167" formatCode="#,##0.00\ &quot;Kč&quot;"/>
    <numFmt numFmtId="168" formatCode="ddd\ dd/mm/yyyy"/>
    <numFmt numFmtId="169" formatCode="[h]:mm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24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9"/>
      <name val="Cambr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6EA"/>
        <bgColor indexed="64"/>
      </patternFill>
    </fill>
    <fill>
      <patternFill patternType="solid">
        <fgColor rgb="FFFC9CB3"/>
        <bgColor indexed="64"/>
      </patternFill>
    </fill>
    <fill>
      <patternFill patternType="solid">
        <fgColor rgb="FFEFF6EF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0" borderId="0" xfId="0" applyNumberFormat="1"/>
    <xf numFmtId="0" fontId="7" fillId="0" borderId="0" xfId="0" applyFont="1"/>
    <xf numFmtId="166" fontId="3" fillId="0" borderId="0" xfId="0" applyNumberFormat="1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164" fontId="3" fillId="0" borderId="1" xfId="0" applyNumberFormat="1" applyFont="1" applyBorder="1" applyAlignment="1" applyProtection="1">
      <alignment horizontal="left" vertical="center"/>
      <protection hidden="1"/>
    </xf>
    <xf numFmtId="164" fontId="5" fillId="0" borderId="3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/>
      <protection locked="0"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4" fillId="0" borderId="3" xfId="0" applyFont="1" applyBorder="1" applyProtection="1">
      <protection hidden="1"/>
    </xf>
    <xf numFmtId="165" fontId="3" fillId="0" borderId="3" xfId="0" applyNumberFormat="1" applyFont="1" applyBorder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165" fontId="3" fillId="0" borderId="0" xfId="0" applyNumberFormat="1" applyFont="1" applyAlignment="1" applyProtection="1">
      <alignment vertical="center"/>
      <protection hidden="1"/>
    </xf>
    <xf numFmtId="14" fontId="3" fillId="0" borderId="2" xfId="0" applyNumberFormat="1" applyFont="1" applyBorder="1" applyAlignment="1" applyProtection="1">
      <alignment horizontal="center"/>
      <protection locked="0" hidden="1"/>
    </xf>
    <xf numFmtId="0" fontId="5" fillId="0" borderId="1" xfId="0" applyFont="1" applyBorder="1" applyAlignment="1" applyProtection="1">
      <alignment vertical="top"/>
      <protection hidden="1"/>
    </xf>
    <xf numFmtId="0" fontId="6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left" indent="3"/>
      <protection hidden="1"/>
    </xf>
    <xf numFmtId="164" fontId="5" fillId="0" borderId="3" xfId="0" applyNumberFormat="1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5" fillId="0" borderId="3" xfId="0" applyFont="1" applyBorder="1" applyAlignment="1" applyProtection="1">
      <alignment horizontal="center" vertical="center"/>
      <protection locked="0"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2" xfId="0" applyBorder="1"/>
    <xf numFmtId="0" fontId="10" fillId="0" borderId="0" xfId="0" applyFont="1" applyAlignment="1" applyProtection="1">
      <alignment horizontal="center"/>
      <protection hidden="1"/>
    </xf>
    <xf numFmtId="20" fontId="0" fillId="0" borderId="0" xfId="0" applyNumberFormat="1"/>
    <xf numFmtId="167" fontId="5" fillId="0" borderId="3" xfId="0" applyNumberFormat="1" applyFont="1" applyBorder="1" applyAlignment="1" applyProtection="1">
      <alignment horizontal="right" vertical="center"/>
      <protection hidden="1"/>
    </xf>
    <xf numFmtId="20" fontId="6" fillId="0" borderId="3" xfId="0" applyNumberFormat="1" applyFont="1" applyBorder="1" applyAlignment="1" applyProtection="1">
      <alignment horizontal="center" vertical="center" wrapText="1"/>
      <protection locked="0" hidden="1"/>
    </xf>
    <xf numFmtId="44" fontId="6" fillId="0" borderId="3" xfId="0" applyNumberFormat="1" applyFont="1" applyBorder="1" applyAlignment="1" applyProtection="1">
      <alignment horizontal="center" vertical="center" wrapText="1"/>
      <protection hidden="1"/>
    </xf>
    <xf numFmtId="20" fontId="6" fillId="0" borderId="3" xfId="0" applyNumberFormat="1" applyFont="1" applyBorder="1" applyAlignment="1" applyProtection="1">
      <alignment horizontal="center" vertical="center" wrapText="1"/>
      <protection hidden="1"/>
    </xf>
    <xf numFmtId="14" fontId="1" fillId="0" borderId="3" xfId="0" applyNumberFormat="1" applyFont="1" applyBorder="1" applyAlignment="1" applyProtection="1">
      <alignment horizontal="center" vertical="center"/>
      <protection hidden="1"/>
    </xf>
    <xf numFmtId="168" fontId="1" fillId="0" borderId="3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/>
    <xf numFmtId="0" fontId="1" fillId="0" borderId="2" xfId="0" applyFont="1" applyBorder="1" applyAlignment="1" applyProtection="1">
      <alignment vertical="center" wrapText="1"/>
      <protection hidden="1"/>
    </xf>
    <xf numFmtId="20" fontId="1" fillId="0" borderId="3" xfId="0" applyNumberFormat="1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3" fillId="3" borderId="0" xfId="0" applyFont="1" applyFill="1" applyAlignment="1">
      <alignment horizontal="center"/>
    </xf>
    <xf numFmtId="0" fontId="10" fillId="0" borderId="1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 indent="3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right"/>
    </xf>
    <xf numFmtId="169" fontId="5" fillId="0" borderId="3" xfId="0" applyNumberFormat="1" applyFont="1" applyBorder="1" applyAlignment="1" applyProtection="1">
      <alignment horizontal="right" vertical="center" indent="2"/>
      <protection hidden="1"/>
    </xf>
    <xf numFmtId="0" fontId="5" fillId="0" borderId="3" xfId="0" applyFont="1" applyBorder="1" applyAlignment="1" applyProtection="1">
      <alignment horizontal="left" shrinkToFi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center"/>
      <protection hidden="1"/>
    </xf>
    <xf numFmtId="2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shrinkToFit="1"/>
      <protection locked="0"/>
    </xf>
    <xf numFmtId="0" fontId="5" fillId="0" borderId="1" xfId="0" applyFont="1" applyBorder="1" applyAlignment="1" applyProtection="1">
      <alignment horizontal="left" shrinkToFit="1"/>
      <protection locked="0"/>
    </xf>
    <xf numFmtId="0" fontId="1" fillId="2" borderId="3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5" fillId="0" borderId="3" xfId="0" applyFont="1" applyBorder="1" applyAlignment="1" applyProtection="1">
      <alignment horizontal="left"/>
      <protection locked="0"/>
    </xf>
    <xf numFmtId="44" fontId="5" fillId="0" borderId="3" xfId="0" applyNumberFormat="1" applyFont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</cellXfs>
  <cellStyles count="1">
    <cellStyle name="Normální" xfId="0" builtinId="0"/>
  </cellStyles>
  <dxfs count="14"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F"/>
        </patternFill>
      </fill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EFF6EA"/>
        </patternFill>
      </fill>
      <border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EFF6EF"/>
      <color rgb="FFEFF6EA"/>
      <color rgb="FFFC9C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Q59"/>
  <sheetViews>
    <sheetView showGridLines="0" zoomScale="115" zoomScaleNormal="115" workbookViewId="0">
      <selection activeCell="F13" sqref="F13:H43"/>
    </sheetView>
  </sheetViews>
  <sheetFormatPr defaultRowHeight="15" x14ac:dyDescent="0.25"/>
  <cols>
    <col min="1" max="1" width="14.5703125" customWidth="1"/>
    <col min="2" max="2" width="6.140625" customWidth="1"/>
    <col min="3" max="3" width="6.85546875" customWidth="1"/>
    <col min="4" max="4" width="13" customWidth="1"/>
    <col min="5" max="5" width="13.140625" customWidth="1"/>
    <col min="6" max="6" width="34.5703125" customWidth="1"/>
    <col min="7" max="7" width="10.28515625" customWidth="1"/>
    <col min="8" max="8" width="9.85546875" customWidth="1"/>
    <col min="9" max="9" width="13.28515625" customWidth="1"/>
    <col min="10" max="10" width="9.5703125" customWidth="1"/>
    <col min="11" max="11" width="15.85546875" customWidth="1"/>
    <col min="13" max="13" width="10.85546875" bestFit="1" customWidth="1"/>
    <col min="14" max="14" width="15.5703125" hidden="1" customWidth="1"/>
    <col min="15" max="15" width="9.140625" hidden="1" customWidth="1"/>
    <col min="16" max="16" width="11" hidden="1" customWidth="1"/>
    <col min="17" max="17" width="0" hidden="1" customWidth="1"/>
  </cols>
  <sheetData>
    <row r="1" spans="1:17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7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M2" t="s">
        <v>1</v>
      </c>
    </row>
    <row r="3" spans="1:17" ht="30" x14ac:dyDescent="0.4">
      <c r="A3" s="50" t="s">
        <v>54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7" ht="18.75" customHeight="1" x14ac:dyDescent="0.25">
      <c r="A4" s="70" t="s">
        <v>35</v>
      </c>
      <c r="B4" s="70"/>
      <c r="C4" s="70"/>
      <c r="D4" s="70"/>
      <c r="E4" s="70"/>
      <c r="F4" s="70"/>
      <c r="G4" s="70"/>
      <c r="H4" s="70"/>
      <c r="I4" s="70"/>
      <c r="J4" s="70"/>
      <c r="K4" s="70"/>
      <c r="M4" s="29" t="str">
        <f>IF(A4="","!","")</f>
        <v/>
      </c>
    </row>
    <row r="5" spans="1:17" ht="18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7" ht="15.75" x14ac:dyDescent="0.25">
      <c r="A6" s="8"/>
      <c r="B6" s="8"/>
      <c r="C6" s="8"/>
      <c r="D6" s="48" t="s">
        <v>3</v>
      </c>
      <c r="E6" s="48"/>
      <c r="F6" s="48"/>
      <c r="G6" s="9"/>
      <c r="H6" s="48" t="str">
        <f>"Dohoda "&amp;A4</f>
        <v>Dohoda o pracovní činnosti</v>
      </c>
      <c r="I6" s="48"/>
      <c r="J6" s="48"/>
      <c r="K6" s="9"/>
    </row>
    <row r="7" spans="1:17" s="2" customFormat="1" ht="15.75" x14ac:dyDescent="0.25">
      <c r="A7" s="24"/>
      <c r="B7" s="24" t="s">
        <v>4</v>
      </c>
      <c r="C7" s="24"/>
      <c r="D7" s="64"/>
      <c r="E7" s="64"/>
      <c r="F7" s="64"/>
      <c r="G7"/>
      <c r="H7" s="31"/>
      <c r="I7" s="31"/>
      <c r="J7" s="31"/>
      <c r="K7" s="10"/>
      <c r="M7" s="29" t="str">
        <f>IF(D7="","!","")</f>
        <v>!</v>
      </c>
      <c r="N7" s="29"/>
    </row>
    <row r="8" spans="1:17" s="2" customFormat="1" ht="15.75" x14ac:dyDescent="0.25">
      <c r="A8" s="24"/>
      <c r="B8" s="24" t="s">
        <v>5</v>
      </c>
      <c r="C8" s="24"/>
      <c r="D8" s="65"/>
      <c r="E8" s="65"/>
      <c r="F8" s="65"/>
      <c r="G8" s="24" t="s">
        <v>6</v>
      </c>
      <c r="H8" s="68"/>
      <c r="I8" s="68"/>
      <c r="J8" s="68"/>
      <c r="K8" s="10"/>
      <c r="M8" s="29" t="str">
        <f>IF(D8="","!","")</f>
        <v>!</v>
      </c>
      <c r="N8" s="29" t="str">
        <f>IF(H8="","!","")</f>
        <v>!</v>
      </c>
    </row>
    <row r="9" spans="1:17" ht="15" customHeight="1" x14ac:dyDescent="0.25">
      <c r="A9" s="11"/>
      <c r="B9" s="11"/>
      <c r="C9" s="11"/>
      <c r="D9" s="23"/>
      <c r="E9" s="23"/>
      <c r="F9" s="23"/>
      <c r="G9" s="8"/>
      <c r="H9" s="8"/>
      <c r="I9" s="8"/>
      <c r="J9" s="8"/>
      <c r="K9" s="8"/>
    </row>
    <row r="10" spans="1:17" ht="15.75" customHeight="1" x14ac:dyDescent="0.25">
      <c r="A10" s="12"/>
      <c r="B10" s="12"/>
      <c r="C10" s="12"/>
      <c r="D10" s="66" t="s">
        <v>7</v>
      </c>
      <c r="F10" s="67">
        <v>2023</v>
      </c>
      <c r="G10" s="12"/>
      <c r="H10" s="12" t="s">
        <v>8</v>
      </c>
      <c r="I10" s="69">
        <v>200</v>
      </c>
      <c r="J10" s="69"/>
      <c r="K10" s="12"/>
    </row>
    <row r="11" spans="1:17" ht="24" customHeight="1" x14ac:dyDescent="0.35">
      <c r="A11" s="51" t="str">
        <f>IF(ISBLANK(H8),"","Potvrzuji, že práce zadané na základě dohody "&amp;A4&amp;" č.j. "&amp;H8&amp;" byly včas a řádně vykonány.")</f>
        <v/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M11" s="40" t="s">
        <v>9</v>
      </c>
    </row>
    <row r="12" spans="1:17" ht="33" customHeight="1" x14ac:dyDescent="0.25">
      <c r="A12" s="13" t="s">
        <v>10</v>
      </c>
      <c r="B12" s="13" t="s">
        <v>11</v>
      </c>
      <c r="C12" s="13" t="s">
        <v>12</v>
      </c>
      <c r="D12" s="52" t="s">
        <v>13</v>
      </c>
      <c r="E12" s="52"/>
      <c r="F12" s="41" t="str">
        <f>IF(A4&lt;&gt;"",(VLOOKUP(A4,List2!K2:L3,2,FALSE)),"práce/činnost")</f>
        <v>činnost</v>
      </c>
      <c r="G12" s="13"/>
      <c r="H12" s="13"/>
      <c r="I12" s="27" t="s">
        <v>14</v>
      </c>
      <c r="J12" s="13" t="s">
        <v>15</v>
      </c>
      <c r="K12" s="14" t="s">
        <v>16</v>
      </c>
    </row>
    <row r="13" spans="1:17" ht="20.25" customHeight="1" x14ac:dyDescent="0.25">
      <c r="A13" s="39">
        <f>IFERROR(IF(OR(WEEKDAY(P13,2)=7,WEEKDAY(P13,2)=6,NOT(ISERROR(VLOOKUP(P13,List2!$A$60:$B$90,2,FALSE)))),"×",P13),"×")</f>
        <v>45231</v>
      </c>
      <c r="B13" s="58">
        <v>0.25</v>
      </c>
      <c r="C13" s="58">
        <v>0.91666666666666663</v>
      </c>
      <c r="D13" s="42" t="str">
        <f>IF(B13="","",IF(C13="","",IF((C13-B13)&lt;=List2!$A$5,"",N13)))</f>
        <v>11:30 – 12:00</v>
      </c>
      <c r="E13" s="42" t="str">
        <f>IF(B13="","",IF(C13="","",IF((C13-B13)&lt;=2*List2!$A$5,"",Q13)))</f>
        <v>17:30 – 18:00</v>
      </c>
      <c r="F13" s="59"/>
      <c r="G13" s="59"/>
      <c r="H13" s="59"/>
      <c r="I13" s="36">
        <f t="shared" ref="I13:I43" si="0">IFERROR(IF(OR(WEEKDAY(P13,2)=7,WEEKDAY(P13,2)=6),"×",$I$10),"×")</f>
        <v>200</v>
      </c>
      <c r="J13" s="37">
        <f>IF(A13="×",0,IF(E13&lt;&gt;"",(C13-B13-2*List2!$A$4),IF(D13&lt;&gt;"",C13-B13-List2!$A$4,C13-B13)))</f>
        <v>0.625</v>
      </c>
      <c r="K13" s="34">
        <f>IFERROR(ROUND(IF(B13&lt;&gt;"",J13*24*I13,""),0.01),"")</f>
        <v>3000</v>
      </c>
      <c r="M13" s="30"/>
      <c r="N13" t="str">
        <f>TEXT(B13+List2!$A$3,"hh:mm")&amp;" – "&amp;TEXT(B13+List2!$A$3+List2!$A$4,"hh:mm")</f>
        <v>11:30 – 12:00</v>
      </c>
      <c r="O13">
        <f t="shared" ref="O13:O43" si="1">DAY(P13)</f>
        <v>1</v>
      </c>
      <c r="P13" s="38">
        <f>IF(DATE(List2!$A$10,VLOOKUP(Evidence!$D$10,List2!$A$11:$B$22,2,FALSE),List2!A27)&gt;=DATE(List2!$A$10,VLOOKUP(Evidence!$D$10,List2!$A$11:$B$22,2,FALSE)+1,1),"",DATE(List2!$A$10,VLOOKUP(Evidence!$D$10,List2!$A$11:$B$22,2,FALSE),List2!A27))</f>
        <v>45231</v>
      </c>
      <c r="Q13" t="str">
        <f>TEXT(B13+2*List2!$A$3+List2!$A$4,"hh:mm")&amp;" – "&amp;TEXT(B13+2*List2!$A$3+2*List2!$A$4,"hh:mm")</f>
        <v>17:30 – 18:00</v>
      </c>
    </row>
    <row r="14" spans="1:17" ht="20.25" customHeight="1" x14ac:dyDescent="0.25">
      <c r="A14" s="39">
        <f>IFERROR(IF(OR(WEEKDAY(P14,2)=7,WEEKDAY(P14,2)=6,NOT(ISERROR(VLOOKUP(P14,List2!$A$60:$B$90,2,FALSE)))),"×",P14),"×")</f>
        <v>45232</v>
      </c>
      <c r="B14" s="58">
        <v>0.33333333333333331</v>
      </c>
      <c r="C14" s="58">
        <v>0.51041666666666663</v>
      </c>
      <c r="D14" s="42" t="str">
        <f>IF(B14="","",IF(C14="","",IF((C14-B14)&lt;=List2!$A$5,"",N14)))</f>
        <v/>
      </c>
      <c r="E14" s="42" t="str">
        <f>IF(B14="","",IF(C14="","",IF((C14-B14)&lt;=2*List2!$A$5,"",Q14)))</f>
        <v/>
      </c>
      <c r="F14" s="59"/>
      <c r="G14" s="59"/>
      <c r="H14" s="59"/>
      <c r="I14" s="36">
        <f t="shared" si="0"/>
        <v>200</v>
      </c>
      <c r="J14" s="37">
        <f>IF(A14="×",0,IF(E14&lt;&gt;"",(C14-B14-2*List2!$A$4),IF(D14&lt;&gt;"",C14-B14-List2!$A$4,C14-B14)))</f>
        <v>0.17708333333333331</v>
      </c>
      <c r="K14" s="34">
        <f t="shared" ref="K14:K43" si="2">IFERROR(ROUND(IF(B14&lt;&gt;"",J14*24*I14,""),0.01),"")</f>
        <v>850</v>
      </c>
      <c r="M14" s="30"/>
      <c r="N14" t="str">
        <f>TEXT(B14+List2!$A$3,"hh:mm")&amp;" – "&amp;TEXT(B14+List2!$A$3+List2!$A$4,"hh:mm")</f>
        <v>13:30 – 14:00</v>
      </c>
      <c r="O14">
        <f t="shared" si="1"/>
        <v>2</v>
      </c>
      <c r="P14" s="38">
        <f>IF(DATE(List2!$A$10,VLOOKUP(Evidence!$D$10,List2!$A$11:$B$22,2,FALSE),List2!A28)&gt;=DATE(List2!$A$10,VLOOKUP(Evidence!$D$10,List2!$A$11:$B$22,2,FALSE)+1,1),"",DATE(List2!$A$10,VLOOKUP(Evidence!$D$10,List2!$A$11:$B$22,2,FALSE),List2!A28))</f>
        <v>45232</v>
      </c>
      <c r="Q14" t="str">
        <f>TEXT(B14+2*List2!$A$3+List2!$A$4,"hh:mm")&amp;" – "&amp;TEXT(B14+2*List2!$A$3+2*List2!$A$4,"hh:mm")</f>
        <v>19:30 – 20:00</v>
      </c>
    </row>
    <row r="15" spans="1:17" ht="20.25" customHeight="1" x14ac:dyDescent="0.25">
      <c r="A15" s="39">
        <f>IFERROR(IF(OR(WEEKDAY(P15,2)=7,WEEKDAY(P15,2)=6,NOT(ISERROR(VLOOKUP(P15,List2!$A$60:$B$90,2,FALSE)))),"×",P15),"×")</f>
        <v>45233</v>
      </c>
      <c r="B15" s="58">
        <v>0.25</v>
      </c>
      <c r="C15" s="58">
        <v>0.51041666666666663</v>
      </c>
      <c r="D15" s="42" t="str">
        <f>IF(B15="","",IF(C15="","",IF((C15-B15)&lt;=List2!$A$5,"",N15)))</f>
        <v>11:30 – 12:00</v>
      </c>
      <c r="E15" s="42" t="str">
        <f>IF(B15="","",IF(C15="","",IF((C15-B15)&lt;=2*List2!$A$5,"",Q15)))</f>
        <v/>
      </c>
      <c r="F15" s="59"/>
      <c r="G15" s="59"/>
      <c r="H15" s="59"/>
      <c r="I15" s="36">
        <f t="shared" si="0"/>
        <v>200</v>
      </c>
      <c r="J15" s="37">
        <f>IF(A15="×",0,IF(E15&lt;&gt;"",(C15-B15-2*List2!$A$4),IF(D15&lt;&gt;"",C15-B15-List2!$A$4,C15-B15)))</f>
        <v>0.23958333333333329</v>
      </c>
      <c r="K15" s="34">
        <f t="shared" si="2"/>
        <v>1150</v>
      </c>
      <c r="M15" s="30"/>
      <c r="N15" t="str">
        <f>TEXT(B15+List2!$A$3,"hh:mm")&amp;" – "&amp;TEXT(B15+List2!$A$3+List2!$A$4,"hh:mm")</f>
        <v>11:30 – 12:00</v>
      </c>
      <c r="O15">
        <f t="shared" si="1"/>
        <v>3</v>
      </c>
      <c r="P15" s="38">
        <f>IF(DATE(List2!$A$10,VLOOKUP(Evidence!$D$10,List2!$A$11:$B$22,2,FALSE),List2!A29)&gt;=DATE(List2!$A$10,VLOOKUP(Evidence!$D$10,List2!$A$11:$B$22,2,FALSE)+1,1),"",DATE(List2!$A$10,VLOOKUP(Evidence!$D$10,List2!$A$11:$B$22,2,FALSE),List2!A29))</f>
        <v>45233</v>
      </c>
      <c r="Q15" t="str">
        <f>TEXT(B15+2*List2!$A$3+List2!$A$4,"hh:mm")&amp;" – "&amp;TEXT(B15+2*List2!$A$3+2*List2!$A$4,"hh:mm")</f>
        <v>17:30 – 18:00</v>
      </c>
    </row>
    <row r="16" spans="1:17" ht="20.25" customHeight="1" x14ac:dyDescent="0.25">
      <c r="A16" s="39" t="str">
        <f>IFERROR(IF(OR(WEEKDAY(P16,2)=7,WEEKDAY(P16,2)=6,NOT(ISERROR(VLOOKUP(P16,List2!$A$60:$B$90,2,FALSE)))),"×",P16),"×")</f>
        <v>×</v>
      </c>
      <c r="B16" s="58"/>
      <c r="C16" s="58"/>
      <c r="D16" s="42" t="str">
        <f>IF(B16="","",IF(C16="","",IF((C16-B16)&lt;=List2!$A$5,"",N16)))</f>
        <v/>
      </c>
      <c r="E16" s="42" t="str">
        <f>IF(B16="","",IF(C16="","",IF((C16-B16)&lt;=2*List2!$A$5,"",Q16)))</f>
        <v/>
      </c>
      <c r="F16" s="59"/>
      <c r="G16" s="59"/>
      <c r="H16" s="59"/>
      <c r="I16" s="36" t="str">
        <f t="shared" si="0"/>
        <v>×</v>
      </c>
      <c r="J16" s="37">
        <f>IF(A16="×",0,IF(E16&lt;&gt;"",(C16-B16-2*List2!$A$4),IF(D16&lt;&gt;"",C16-B16-List2!$A$4,C16-B16)))</f>
        <v>0</v>
      </c>
      <c r="K16" s="34" t="str">
        <f t="shared" si="2"/>
        <v/>
      </c>
      <c r="M16" s="30"/>
      <c r="N16" t="str">
        <f>TEXT(B16+List2!$A$3,"hh:mm")&amp;" – "&amp;TEXT(B16+List2!$A$3+List2!$A$4,"hh:mm")</f>
        <v>05:30 – 06:00</v>
      </c>
      <c r="O16">
        <f t="shared" si="1"/>
        <v>4</v>
      </c>
      <c r="P16" s="38">
        <f>IF(DATE(List2!$A$10,VLOOKUP(Evidence!$D$10,List2!$A$11:$B$22,2,FALSE),List2!A30)&gt;=DATE(List2!$A$10,VLOOKUP(Evidence!$D$10,List2!$A$11:$B$22,2,FALSE)+1,1),"",DATE(List2!$A$10,VLOOKUP(Evidence!$D$10,List2!$A$11:$B$22,2,FALSE),List2!A30))</f>
        <v>45234</v>
      </c>
      <c r="Q16" t="str">
        <f>TEXT(B16+2*List2!$A$3+List2!$A$4,"hh:mm")&amp;" – "&amp;TEXT(B16+2*List2!$A$3+2*List2!$A$4,"hh:mm")</f>
        <v>11:30 – 12:00</v>
      </c>
    </row>
    <row r="17" spans="1:17" ht="20.25" customHeight="1" x14ac:dyDescent="0.25">
      <c r="A17" s="39" t="str">
        <f>IFERROR(IF(OR(WEEKDAY(P17,2)=7,WEEKDAY(P17,2)=6,NOT(ISERROR(VLOOKUP(P17,List2!$A$60:$B$90,2,FALSE)))),"×",P17),"×")</f>
        <v>×</v>
      </c>
      <c r="B17" s="58"/>
      <c r="C17" s="58"/>
      <c r="D17" s="42" t="str">
        <f>IF(B17="","",IF(C17="","",IF((C17-B17)&lt;=List2!$A$5,"",N17)))</f>
        <v/>
      </c>
      <c r="E17" s="42" t="str">
        <f>IF(B17="","",IF(C17="","",IF((C17-B17)&lt;=2*List2!$A$5,"",Q17)))</f>
        <v/>
      </c>
      <c r="F17" s="59"/>
      <c r="G17" s="59"/>
      <c r="H17" s="59"/>
      <c r="I17" s="36" t="str">
        <f t="shared" si="0"/>
        <v>×</v>
      </c>
      <c r="J17" s="37">
        <f>IF(A17="×",0,IF(E17&lt;&gt;"",(C17-B17-2*List2!$A$4),IF(D17&lt;&gt;"",C17-B17-List2!$A$4,C17-B17)))</f>
        <v>0</v>
      </c>
      <c r="K17" s="34" t="str">
        <f t="shared" si="2"/>
        <v/>
      </c>
      <c r="M17" s="30"/>
      <c r="N17" t="str">
        <f>TEXT(B17+List2!$A$3,"hh:mm")&amp;" – "&amp;TEXT(B17+List2!$A$3+List2!$A$4,"hh:mm")</f>
        <v>05:30 – 06:00</v>
      </c>
      <c r="O17">
        <f t="shared" si="1"/>
        <v>5</v>
      </c>
      <c r="P17" s="38">
        <f>IF(DATE(List2!$A$10,VLOOKUP(Evidence!$D$10,List2!$A$11:$B$22,2,FALSE),List2!A31)&gt;=DATE(List2!$A$10,VLOOKUP(Evidence!$D$10,List2!$A$11:$B$22,2,FALSE)+1,1),"",DATE(List2!$A$10,VLOOKUP(Evidence!$D$10,List2!$A$11:$B$22,2,FALSE),List2!A31))</f>
        <v>45235</v>
      </c>
      <c r="Q17" t="str">
        <f>TEXT(B17+2*List2!$A$3+List2!$A$4,"hh:mm")&amp;" – "&amp;TEXT(B17+2*List2!$A$3+2*List2!$A$4,"hh:mm")</f>
        <v>11:30 – 12:00</v>
      </c>
    </row>
    <row r="18" spans="1:17" ht="20.25" customHeight="1" x14ac:dyDescent="0.25">
      <c r="A18" s="39">
        <f>IFERROR(IF(OR(WEEKDAY(P18,2)=7,WEEKDAY(P18,2)=6,NOT(ISERROR(VLOOKUP(P18,List2!$A$60:$B$90,2,FALSE)))),"×",P18),"×")</f>
        <v>45236</v>
      </c>
      <c r="B18" s="58">
        <v>0.25</v>
      </c>
      <c r="C18" s="58">
        <v>0.33333333333333331</v>
      </c>
      <c r="D18" s="42" t="str">
        <f>IF(B18="","",IF(C18="","",IF((C18-B18)&lt;=List2!$A$5,"",N18)))</f>
        <v/>
      </c>
      <c r="E18" s="42" t="str">
        <f>IF(B18="","",IF(C18="","",IF((C18-B18)&lt;=2*List2!$A$5,"",Q18)))</f>
        <v/>
      </c>
      <c r="F18" s="59"/>
      <c r="G18" s="59"/>
      <c r="H18" s="59"/>
      <c r="I18" s="36">
        <f t="shared" si="0"/>
        <v>200</v>
      </c>
      <c r="J18" s="37">
        <f>IF(A18="×",0,IF(E18&lt;&gt;"",(C18-B18-2*List2!$A$4),IF(D18&lt;&gt;"",C18-B18-List2!$A$4,C18-B18)))</f>
        <v>8.3333333333333315E-2</v>
      </c>
      <c r="K18" s="34">
        <f t="shared" si="2"/>
        <v>400</v>
      </c>
      <c r="M18" s="30"/>
      <c r="N18" t="str">
        <f>TEXT(B18+List2!$A$3,"hh:mm")&amp;" – "&amp;TEXT(B18+List2!$A$3+List2!$A$4,"hh:mm")</f>
        <v>11:30 – 12:00</v>
      </c>
      <c r="O18">
        <f t="shared" si="1"/>
        <v>6</v>
      </c>
      <c r="P18" s="38">
        <f>IF(DATE(List2!$A$10,VLOOKUP(Evidence!$D$10,List2!$A$11:$B$22,2,FALSE),List2!A32)&gt;=DATE(List2!$A$10,VLOOKUP(Evidence!$D$10,List2!$A$11:$B$22,2,FALSE)+1,1),"",DATE(List2!$A$10,VLOOKUP(Evidence!$D$10,List2!$A$11:$B$22,2,FALSE),List2!A32))</f>
        <v>45236</v>
      </c>
      <c r="Q18" t="str">
        <f>TEXT(B18+2*List2!$A$3+List2!$A$4,"hh:mm")&amp;" – "&amp;TEXT(B18+2*List2!$A$3+2*List2!$A$4,"hh:mm")</f>
        <v>17:30 – 18:00</v>
      </c>
    </row>
    <row r="19" spans="1:17" ht="20.25" customHeight="1" x14ac:dyDescent="0.25">
      <c r="A19" s="39">
        <f>IFERROR(IF(OR(WEEKDAY(P19,2)=7,WEEKDAY(P19,2)=6,NOT(ISERROR(VLOOKUP(P19,List2!$A$60:$B$90,2,FALSE)))),"×",P19),"×")</f>
        <v>45237</v>
      </c>
      <c r="B19" s="58">
        <v>0.25</v>
      </c>
      <c r="C19" s="58">
        <v>0.33333333333333331</v>
      </c>
      <c r="D19" s="42" t="str">
        <f>IF(B19="","",IF(C19="","",IF((C19-B19)&lt;=List2!$A$5,"",N19)))</f>
        <v/>
      </c>
      <c r="E19" s="42" t="str">
        <f>IF(B19="","",IF(C19="","",IF((C19-B19)&lt;=2*List2!$A$5,"",Q19)))</f>
        <v/>
      </c>
      <c r="F19" s="59"/>
      <c r="G19" s="59"/>
      <c r="H19" s="59"/>
      <c r="I19" s="36">
        <f t="shared" si="0"/>
        <v>200</v>
      </c>
      <c r="J19" s="37">
        <f>IF(A19="×",0,IF(E19&lt;&gt;"",(C19-B19-2*List2!$A$4),IF(D19&lt;&gt;"",C19-B19-List2!$A$4,C19-B19)))</f>
        <v>8.3333333333333315E-2</v>
      </c>
      <c r="K19" s="34">
        <f t="shared" si="2"/>
        <v>400</v>
      </c>
      <c r="M19" s="30"/>
      <c r="N19" t="str">
        <f>TEXT(B19+List2!$A$3,"hh:mm")&amp;" – "&amp;TEXT(B19+List2!$A$3+List2!$A$4,"hh:mm")</f>
        <v>11:30 – 12:00</v>
      </c>
      <c r="O19">
        <f t="shared" si="1"/>
        <v>7</v>
      </c>
      <c r="P19" s="38">
        <f>IF(DATE(List2!$A$10,VLOOKUP(Evidence!$D$10,List2!$A$11:$B$22,2,FALSE),List2!A33)&gt;=DATE(List2!$A$10,VLOOKUP(Evidence!$D$10,List2!$A$11:$B$22,2,FALSE)+1,1),"",DATE(List2!$A$10,VLOOKUP(Evidence!$D$10,List2!$A$11:$B$22,2,FALSE),List2!A33))</f>
        <v>45237</v>
      </c>
      <c r="Q19" t="str">
        <f>TEXT(B19+2*List2!$A$3+List2!$A$4,"hh:mm")&amp;" – "&amp;TEXT(B19+2*List2!$A$3+2*List2!$A$4,"hh:mm")</f>
        <v>17:30 – 18:00</v>
      </c>
    </row>
    <row r="20" spans="1:17" ht="20.25" customHeight="1" x14ac:dyDescent="0.25">
      <c r="A20" s="39">
        <f>IFERROR(IF(OR(WEEKDAY(P20,2)=7,WEEKDAY(P20,2)=6,NOT(ISERROR(VLOOKUP(P20,List2!$A$60:$B$90,2,FALSE)))),"×",P20),"×")</f>
        <v>45238</v>
      </c>
      <c r="B20" s="58"/>
      <c r="C20" s="58"/>
      <c r="D20" s="42" t="str">
        <f>IF(B20="","",IF(C20="","",IF((C20-B20)&lt;=List2!$A$5,"",N20)))</f>
        <v/>
      </c>
      <c r="E20" s="42" t="str">
        <f>IF(B20="","",IF(C20="","",IF((C20-B20)&lt;=2*List2!$A$5,"",Q20)))</f>
        <v/>
      </c>
      <c r="F20" s="59"/>
      <c r="G20" s="59"/>
      <c r="H20" s="59"/>
      <c r="I20" s="36">
        <f t="shared" si="0"/>
        <v>200</v>
      </c>
      <c r="J20" s="37">
        <f>IF(A20="×",0,IF(E20&lt;&gt;"",(C20-B20-2*List2!$A$4),IF(D20&lt;&gt;"",C20-B20-List2!$A$4,C20-B20)))</f>
        <v>0</v>
      </c>
      <c r="K20" s="34" t="str">
        <f t="shared" si="2"/>
        <v/>
      </c>
      <c r="M20" s="30"/>
      <c r="N20" t="str">
        <f>TEXT(B20+List2!$A$3,"hh:mm")&amp;" – "&amp;TEXT(B20+List2!$A$3+List2!$A$4,"hh:mm")</f>
        <v>05:30 – 06:00</v>
      </c>
      <c r="O20">
        <f t="shared" si="1"/>
        <v>8</v>
      </c>
      <c r="P20" s="38">
        <f>IF(DATE(List2!$A$10,VLOOKUP(Evidence!$D$10,List2!$A$11:$B$22,2,FALSE),List2!A34)&gt;=DATE(List2!$A$10,VLOOKUP(Evidence!$D$10,List2!$A$11:$B$22,2,FALSE)+1,1),"",DATE(List2!$A$10,VLOOKUP(Evidence!$D$10,List2!$A$11:$B$22,2,FALSE),List2!A34))</f>
        <v>45238</v>
      </c>
      <c r="Q20" t="str">
        <f>TEXT(B20+2*List2!$A$3+List2!$A$4,"hh:mm")&amp;" – "&amp;TEXT(B20+2*List2!$A$3+2*List2!$A$4,"hh:mm")</f>
        <v>11:30 – 12:00</v>
      </c>
    </row>
    <row r="21" spans="1:17" ht="20.25" customHeight="1" x14ac:dyDescent="0.25">
      <c r="A21" s="39">
        <f>IFERROR(IF(OR(WEEKDAY(P21,2)=7,WEEKDAY(P21,2)=6,NOT(ISERROR(VLOOKUP(P21,List2!$A$60:$B$90,2,FALSE)))),"×",P21),"×")</f>
        <v>45239</v>
      </c>
      <c r="B21" s="58"/>
      <c r="C21" s="58"/>
      <c r="D21" s="42" t="str">
        <f>IF(B21="","",IF(C21="","",IF((C21-B21)&lt;=List2!$A$5,"",N21)))</f>
        <v/>
      </c>
      <c r="E21" s="42" t="str">
        <f>IF(B21="","",IF(C21="","",IF((C21-B21)&lt;=2*List2!$A$5,"",Q21)))</f>
        <v/>
      </c>
      <c r="F21" s="59"/>
      <c r="G21" s="59"/>
      <c r="H21" s="59"/>
      <c r="I21" s="36">
        <f t="shared" si="0"/>
        <v>200</v>
      </c>
      <c r="J21" s="37">
        <f>IF(A21="×",0,IF(E21&lt;&gt;"",(C21-B21-2*List2!$A$4),IF(D21&lt;&gt;"",C21-B21-List2!$A$4,C21-B21)))</f>
        <v>0</v>
      </c>
      <c r="K21" s="34" t="str">
        <f t="shared" si="2"/>
        <v/>
      </c>
      <c r="M21" s="30"/>
      <c r="N21" t="str">
        <f>TEXT(B21+List2!$A$3,"hh:mm")&amp;" – "&amp;TEXT(B21+List2!$A$3+List2!$A$4,"hh:mm")</f>
        <v>05:30 – 06:00</v>
      </c>
      <c r="O21">
        <f t="shared" si="1"/>
        <v>9</v>
      </c>
      <c r="P21" s="38">
        <f>IF(DATE(List2!$A$10,VLOOKUP(Evidence!$D$10,List2!$A$11:$B$22,2,FALSE),List2!A35)&gt;=DATE(List2!$A$10,VLOOKUP(Evidence!$D$10,List2!$A$11:$B$22,2,FALSE)+1,1),"",DATE(List2!$A$10,VLOOKUP(Evidence!$D$10,List2!$A$11:$B$22,2,FALSE),List2!A35))</f>
        <v>45239</v>
      </c>
      <c r="Q21" t="str">
        <f>TEXT(B21+2*List2!$A$3+List2!$A$4,"hh:mm")&amp;" – "&amp;TEXT(B21+2*List2!$A$3+2*List2!$A$4,"hh:mm")</f>
        <v>11:30 – 12:00</v>
      </c>
    </row>
    <row r="22" spans="1:17" ht="20.25" customHeight="1" x14ac:dyDescent="0.25">
      <c r="A22" s="39">
        <f>IFERROR(IF(OR(WEEKDAY(P22,2)=7,WEEKDAY(P22,2)=6,NOT(ISERROR(VLOOKUP(P22,List2!$A$60:$B$90,2,FALSE)))),"×",P22),"×")</f>
        <v>45240</v>
      </c>
      <c r="B22" s="58"/>
      <c r="C22" s="58"/>
      <c r="D22" s="42" t="str">
        <f>IF(B22="","",IF(C22="","",IF((C22-B22)&lt;=List2!$A$5,"",N22)))</f>
        <v/>
      </c>
      <c r="E22" s="42" t="str">
        <f>IF(B22="","",IF(C22="","",IF((C22-B22)&lt;=2*List2!$A$5,"",Q22)))</f>
        <v/>
      </c>
      <c r="F22" s="59"/>
      <c r="G22" s="59"/>
      <c r="H22" s="59"/>
      <c r="I22" s="36">
        <f t="shared" si="0"/>
        <v>200</v>
      </c>
      <c r="J22" s="37">
        <f>IF(A22="×",0,IF(E22&lt;&gt;"",(C22-B22-2*List2!$A$4),IF(D22&lt;&gt;"",C22-B22-List2!$A$4,C22-B22)))</f>
        <v>0</v>
      </c>
      <c r="K22" s="34" t="str">
        <f t="shared" si="2"/>
        <v/>
      </c>
      <c r="M22" s="30"/>
      <c r="N22" t="str">
        <f>TEXT(B22+List2!$A$3,"hh:mm")&amp;" – "&amp;TEXT(B22+List2!$A$3+List2!$A$4,"hh:mm")</f>
        <v>05:30 – 06:00</v>
      </c>
      <c r="O22">
        <f t="shared" si="1"/>
        <v>10</v>
      </c>
      <c r="P22" s="38">
        <f>IF(DATE(List2!$A$10,VLOOKUP(Evidence!$D$10,List2!$A$11:$B$22,2,FALSE),List2!A36)&gt;=DATE(List2!$A$10,VLOOKUP(Evidence!$D$10,List2!$A$11:$B$22,2,FALSE)+1,1),"",DATE(List2!$A$10,VLOOKUP(Evidence!$D$10,List2!$A$11:$B$22,2,FALSE),List2!A36))</f>
        <v>45240</v>
      </c>
      <c r="Q22" t="str">
        <f>TEXT(B22+2*List2!$A$3+List2!$A$4,"hh:mm")&amp;" – "&amp;TEXT(B22+2*List2!$A$3+2*List2!$A$4,"hh:mm")</f>
        <v>11:30 – 12:00</v>
      </c>
    </row>
    <row r="23" spans="1:17" ht="20.25" customHeight="1" x14ac:dyDescent="0.25">
      <c r="A23" s="39" t="str">
        <f>IFERROR(IF(OR(WEEKDAY(P23,2)=7,WEEKDAY(P23,2)=6,NOT(ISERROR(VLOOKUP(P23,List2!$A$60:$B$90,2,FALSE)))),"×",P23),"×")</f>
        <v>×</v>
      </c>
      <c r="B23" s="58"/>
      <c r="C23" s="58"/>
      <c r="D23" s="42" t="str">
        <f>IF(B23="","",IF(C23="","",IF((C23-B23)&lt;=List2!$A$5,"",N23)))</f>
        <v/>
      </c>
      <c r="E23" s="42" t="str">
        <f>IF(B23="","",IF(C23="","",IF((C23-B23)&lt;=2*List2!$A$5,"",Q23)))</f>
        <v/>
      </c>
      <c r="F23" s="59"/>
      <c r="G23" s="59"/>
      <c r="H23" s="59"/>
      <c r="I23" s="36" t="str">
        <f t="shared" si="0"/>
        <v>×</v>
      </c>
      <c r="J23" s="37">
        <f>IF(A23="×",0,IF(E23&lt;&gt;"",(C23-B23-2*List2!$A$4),IF(D23&lt;&gt;"",C23-B23-List2!$A$4,C23-B23)))</f>
        <v>0</v>
      </c>
      <c r="K23" s="34" t="str">
        <f t="shared" si="2"/>
        <v/>
      </c>
      <c r="M23" s="30"/>
      <c r="N23" t="str">
        <f>TEXT(B23+List2!$A$3,"hh:mm")&amp;" – "&amp;TEXT(B23+List2!$A$3+List2!$A$4,"hh:mm")</f>
        <v>05:30 – 06:00</v>
      </c>
      <c r="O23">
        <f t="shared" si="1"/>
        <v>11</v>
      </c>
      <c r="P23" s="38">
        <f>IF(DATE(List2!$A$10,VLOOKUP(Evidence!$D$10,List2!$A$11:$B$22,2,FALSE),List2!A37)&gt;=DATE(List2!$A$10,VLOOKUP(Evidence!$D$10,List2!$A$11:$B$22,2,FALSE)+1,1),"",DATE(List2!$A$10,VLOOKUP(Evidence!$D$10,List2!$A$11:$B$22,2,FALSE),List2!A37))</f>
        <v>45241</v>
      </c>
      <c r="Q23" t="str">
        <f>TEXT(B23+2*List2!$A$3+List2!$A$4,"hh:mm")&amp;" – "&amp;TEXT(B23+2*List2!$A$3+2*List2!$A$4,"hh:mm")</f>
        <v>11:30 – 12:00</v>
      </c>
    </row>
    <row r="24" spans="1:17" ht="20.25" customHeight="1" x14ac:dyDescent="0.25">
      <c r="A24" s="39" t="str">
        <f>IFERROR(IF(OR(WEEKDAY(P24,2)=7,WEEKDAY(P24,2)=6,NOT(ISERROR(VLOOKUP(P24,List2!$A$60:$B$90,2,FALSE)))),"×",P24),"×")</f>
        <v>×</v>
      </c>
      <c r="B24" s="58"/>
      <c r="C24" s="58"/>
      <c r="D24" s="42" t="str">
        <f>IF(B24="","",IF(C24="","",IF((C24-B24)&lt;=List2!$A$5,"",N24)))</f>
        <v/>
      </c>
      <c r="E24" s="42" t="str">
        <f>IF(B24="","",IF(C24="","",IF((C24-B24)&lt;=2*List2!$A$5,"",Q24)))</f>
        <v/>
      </c>
      <c r="F24" s="59"/>
      <c r="G24" s="59"/>
      <c r="H24" s="59"/>
      <c r="I24" s="36" t="str">
        <f t="shared" si="0"/>
        <v>×</v>
      </c>
      <c r="J24" s="37">
        <f>IF(A24="×",0,IF(E24&lt;&gt;"",(C24-B24-2*List2!$A$4),IF(D24&lt;&gt;"",C24-B24-List2!$A$4,C24-B24)))</f>
        <v>0</v>
      </c>
      <c r="K24" s="34" t="str">
        <f t="shared" si="2"/>
        <v/>
      </c>
      <c r="M24" s="30"/>
      <c r="N24" t="str">
        <f>TEXT(B24+List2!$A$3,"hh:mm")&amp;" – "&amp;TEXT(B24+List2!$A$3+List2!$A$4,"hh:mm")</f>
        <v>05:30 – 06:00</v>
      </c>
      <c r="O24">
        <f t="shared" si="1"/>
        <v>12</v>
      </c>
      <c r="P24" s="38">
        <f>IF(DATE(List2!$A$10,VLOOKUP(Evidence!$D$10,List2!$A$11:$B$22,2,FALSE),List2!A38)&gt;=DATE(List2!$A$10,VLOOKUP(Evidence!$D$10,List2!$A$11:$B$22,2,FALSE)+1,1),"",DATE(List2!$A$10,VLOOKUP(Evidence!$D$10,List2!$A$11:$B$22,2,FALSE),List2!A38))</f>
        <v>45242</v>
      </c>
      <c r="Q24" t="str">
        <f>TEXT(B24+2*List2!$A$3+List2!$A$4,"hh:mm")&amp;" – "&amp;TEXT(B24+2*List2!$A$3+2*List2!$A$4,"hh:mm")</f>
        <v>11:30 – 12:00</v>
      </c>
    </row>
    <row r="25" spans="1:17" ht="20.25" customHeight="1" x14ac:dyDescent="0.25">
      <c r="A25" s="39">
        <f>IFERROR(IF(OR(WEEKDAY(P25,2)=7,WEEKDAY(P25,2)=6,NOT(ISERROR(VLOOKUP(P25,List2!$A$60:$B$90,2,FALSE)))),"×",P25),"×")</f>
        <v>45243</v>
      </c>
      <c r="B25" s="58"/>
      <c r="C25" s="58"/>
      <c r="D25" s="42" t="str">
        <f>IF(B25="","",IF(C25="","",IF((C25-B25)&lt;=List2!$A$5,"",N25)))</f>
        <v/>
      </c>
      <c r="E25" s="42" t="str">
        <f>IF(B25="","",IF(C25="","",IF((C25-B25)&lt;=2*List2!$A$5,"",Q25)))</f>
        <v/>
      </c>
      <c r="F25" s="59"/>
      <c r="G25" s="59"/>
      <c r="H25" s="59"/>
      <c r="I25" s="36">
        <f t="shared" si="0"/>
        <v>200</v>
      </c>
      <c r="J25" s="37">
        <f>IF(A25="×",0,IF(E25&lt;&gt;"",(C25-B25-2*List2!$A$4),IF(D25&lt;&gt;"",C25-B25-List2!$A$4,C25-B25)))</f>
        <v>0</v>
      </c>
      <c r="K25" s="34" t="str">
        <f t="shared" si="2"/>
        <v/>
      </c>
      <c r="M25" s="30"/>
      <c r="N25" t="str">
        <f>TEXT(B25+List2!$A$3,"hh:mm")&amp;" – "&amp;TEXT(B25+List2!$A$3+List2!$A$4,"hh:mm")</f>
        <v>05:30 – 06:00</v>
      </c>
      <c r="O25">
        <f t="shared" si="1"/>
        <v>13</v>
      </c>
      <c r="P25" s="38">
        <f>IF(DATE(List2!$A$10,VLOOKUP(Evidence!$D$10,List2!$A$11:$B$22,2,FALSE),List2!A39)&gt;=DATE(List2!$A$10,VLOOKUP(Evidence!$D$10,List2!$A$11:$B$22,2,FALSE)+1,1),"",DATE(List2!$A$10,VLOOKUP(Evidence!$D$10,List2!$A$11:$B$22,2,FALSE),List2!A39))</f>
        <v>45243</v>
      </c>
      <c r="Q25" t="str">
        <f>TEXT(B25+2*List2!$A$3+List2!$A$4,"hh:mm")&amp;" – "&amp;TEXT(B25+2*List2!$A$3+2*List2!$A$4,"hh:mm")</f>
        <v>11:30 – 12:00</v>
      </c>
    </row>
    <row r="26" spans="1:17" ht="20.25" customHeight="1" x14ac:dyDescent="0.25">
      <c r="A26" s="39">
        <f>IFERROR(IF(OR(WEEKDAY(P26,2)=7,WEEKDAY(P26,2)=6,NOT(ISERROR(VLOOKUP(P26,List2!$A$60:$B$90,2,FALSE)))),"×",P26),"×")</f>
        <v>45244</v>
      </c>
      <c r="B26" s="58"/>
      <c r="C26" s="58"/>
      <c r="D26" s="42" t="str">
        <f>IF(B26="","",IF(C26="","",IF((C26-B26)&lt;=List2!$A$5,"",N26)))</f>
        <v/>
      </c>
      <c r="E26" s="42" t="str">
        <f>IF(B26="","",IF(C26="","",IF((C26-B26)&lt;=2*List2!$A$5,"",Q26)))</f>
        <v/>
      </c>
      <c r="F26" s="59"/>
      <c r="G26" s="59"/>
      <c r="H26" s="59"/>
      <c r="I26" s="36">
        <f t="shared" si="0"/>
        <v>200</v>
      </c>
      <c r="J26" s="37">
        <f>IF(A26="×",0,IF(E26&lt;&gt;"",(C26-B26-2*List2!$A$4),IF(D26&lt;&gt;"",C26-B26-List2!$A$4,C26-B26)))</f>
        <v>0</v>
      </c>
      <c r="K26" s="34" t="str">
        <f t="shared" si="2"/>
        <v/>
      </c>
      <c r="M26" s="30"/>
      <c r="N26" t="str">
        <f>TEXT(B26+List2!$A$3,"hh:mm")&amp;" – "&amp;TEXT(B26+List2!$A$3+List2!$A$4,"hh:mm")</f>
        <v>05:30 – 06:00</v>
      </c>
      <c r="O26">
        <f t="shared" si="1"/>
        <v>14</v>
      </c>
      <c r="P26" s="38">
        <f>IF(DATE(List2!$A$10,VLOOKUP(Evidence!$D$10,List2!$A$11:$B$22,2,FALSE),List2!A40)&gt;=DATE(List2!$A$10,VLOOKUP(Evidence!$D$10,List2!$A$11:$B$22,2,FALSE)+1,1),"",DATE(List2!$A$10,VLOOKUP(Evidence!$D$10,List2!$A$11:$B$22,2,FALSE),List2!A40))</f>
        <v>45244</v>
      </c>
      <c r="Q26" t="str">
        <f>TEXT(B26+2*List2!$A$3+List2!$A$4,"hh:mm")&amp;" – "&amp;TEXT(B26+2*List2!$A$3+2*List2!$A$4,"hh:mm")</f>
        <v>11:30 – 12:00</v>
      </c>
    </row>
    <row r="27" spans="1:17" ht="20.25" customHeight="1" x14ac:dyDescent="0.25">
      <c r="A27" s="39">
        <f>IFERROR(IF(OR(WEEKDAY(P27,2)=7,WEEKDAY(P27,2)=6,NOT(ISERROR(VLOOKUP(P27,List2!$A$60:$B$90,2,FALSE)))),"×",P27),"×")</f>
        <v>45245</v>
      </c>
      <c r="B27" s="58"/>
      <c r="C27" s="58"/>
      <c r="D27" s="42" t="str">
        <f>IF(B27="","",IF(C27="","",IF((C27-B27)&lt;=List2!$A$5,"",N27)))</f>
        <v/>
      </c>
      <c r="E27" s="42" t="str">
        <f>IF(B27="","",IF(C27="","",IF((C27-B27)&lt;=2*List2!$A$5,"",Q27)))</f>
        <v/>
      </c>
      <c r="F27" s="59"/>
      <c r="G27" s="59"/>
      <c r="H27" s="59"/>
      <c r="I27" s="36">
        <f t="shared" si="0"/>
        <v>200</v>
      </c>
      <c r="J27" s="37">
        <f>IF(A27="×",0,IF(E27&lt;&gt;"",(C27-B27-2*List2!$A$4),IF(D27&lt;&gt;"",C27-B27-List2!$A$4,C27-B27)))</f>
        <v>0</v>
      </c>
      <c r="K27" s="34" t="str">
        <f t="shared" si="2"/>
        <v/>
      </c>
      <c r="M27" s="30"/>
      <c r="N27" t="str">
        <f>TEXT(B27+List2!$A$3,"hh:mm")&amp;" – "&amp;TEXT(B27+List2!$A$3+List2!$A$4,"hh:mm")</f>
        <v>05:30 – 06:00</v>
      </c>
      <c r="O27">
        <f t="shared" si="1"/>
        <v>15</v>
      </c>
      <c r="P27" s="38">
        <f>IF(DATE(List2!$A$10,VLOOKUP(Evidence!$D$10,List2!$A$11:$B$22,2,FALSE),List2!A41)&gt;=DATE(List2!$A$10,VLOOKUP(Evidence!$D$10,List2!$A$11:$B$22,2,FALSE)+1,1),"",DATE(List2!$A$10,VLOOKUP(Evidence!$D$10,List2!$A$11:$B$22,2,FALSE),List2!A41))</f>
        <v>45245</v>
      </c>
      <c r="Q27" t="str">
        <f>TEXT(B27+2*List2!$A$3+List2!$A$4,"hh:mm")&amp;" – "&amp;TEXT(B27+2*List2!$A$3+2*List2!$A$4,"hh:mm")</f>
        <v>11:30 – 12:00</v>
      </c>
    </row>
    <row r="28" spans="1:17" ht="20.25" customHeight="1" x14ac:dyDescent="0.25">
      <c r="A28" s="39">
        <f>IFERROR(IF(OR(WEEKDAY(P28,2)=7,WEEKDAY(P28,2)=6,NOT(ISERROR(VLOOKUP(P28,List2!$A$60:$B$90,2,FALSE)))),"×",P28),"×")</f>
        <v>45246</v>
      </c>
      <c r="B28" s="58"/>
      <c r="C28" s="58"/>
      <c r="D28" s="42" t="str">
        <f>IF(B28="","",IF(C28="","",IF((C28-B28)&lt;=List2!$A$5,"",N28)))</f>
        <v/>
      </c>
      <c r="E28" s="42" t="str">
        <f>IF(B28="","",IF(C28="","",IF((C28-B28)&lt;=2*List2!$A$5,"",Q28)))</f>
        <v/>
      </c>
      <c r="F28" s="59"/>
      <c r="G28" s="59"/>
      <c r="H28" s="59"/>
      <c r="I28" s="36">
        <f t="shared" si="0"/>
        <v>200</v>
      </c>
      <c r="J28" s="37">
        <f>IF(A28="×",0,IF(E28&lt;&gt;"",(C28-B28-2*List2!$A$4),IF(D28&lt;&gt;"",C28-B28-List2!$A$4,C28-B28)))</f>
        <v>0</v>
      </c>
      <c r="K28" s="34" t="str">
        <f t="shared" si="2"/>
        <v/>
      </c>
      <c r="M28" s="30"/>
      <c r="N28" t="str">
        <f>TEXT(B28+List2!$A$3,"hh:mm")&amp;" – "&amp;TEXT(B28+List2!$A$3+List2!$A$4,"hh:mm")</f>
        <v>05:30 – 06:00</v>
      </c>
      <c r="O28">
        <f t="shared" si="1"/>
        <v>16</v>
      </c>
      <c r="P28" s="38">
        <f>IF(DATE(List2!$A$10,VLOOKUP(Evidence!$D$10,List2!$A$11:$B$22,2,FALSE),List2!A42)&gt;=DATE(List2!$A$10,VLOOKUP(Evidence!$D$10,List2!$A$11:$B$22,2,FALSE)+1,1),"",DATE(List2!$A$10,VLOOKUP(Evidence!$D$10,List2!$A$11:$B$22,2,FALSE),List2!A42))</f>
        <v>45246</v>
      </c>
      <c r="Q28" t="str">
        <f>TEXT(B28+2*List2!$A$3+List2!$A$4,"hh:mm")&amp;" – "&amp;TEXT(B28+2*List2!$A$3+2*List2!$A$4,"hh:mm")</f>
        <v>11:30 – 12:00</v>
      </c>
    </row>
    <row r="29" spans="1:17" ht="20.25" customHeight="1" x14ac:dyDescent="0.25">
      <c r="A29" s="39" t="str">
        <f>IFERROR(IF(OR(WEEKDAY(P29,2)=7,WEEKDAY(P29,2)=6,NOT(ISERROR(VLOOKUP(P29,List2!$A$60:$B$90,2,FALSE)))),"×",P29),"×")</f>
        <v>×</v>
      </c>
      <c r="B29" s="58"/>
      <c r="C29" s="58"/>
      <c r="D29" s="42" t="str">
        <f>IF(B29="","",IF(C29="","",IF((C29-B29)&lt;=List2!$A$5,"",N29)))</f>
        <v/>
      </c>
      <c r="E29" s="42" t="str">
        <f>IF(B29="","",IF(C29="","",IF((C29-B29)&lt;=2*List2!$A$5,"",Q29)))</f>
        <v/>
      </c>
      <c r="F29" s="59"/>
      <c r="G29" s="59"/>
      <c r="H29" s="59"/>
      <c r="I29" s="36">
        <f t="shared" si="0"/>
        <v>200</v>
      </c>
      <c r="J29" s="37">
        <f>IF(A29="×",0,IF(E29&lt;&gt;"",(C29-B29-2*List2!$A$4),IF(D29&lt;&gt;"",C29-B29-List2!$A$4,C29-B29)))</f>
        <v>0</v>
      </c>
      <c r="K29" s="34" t="str">
        <f t="shared" si="2"/>
        <v/>
      </c>
      <c r="M29" s="30"/>
      <c r="N29" t="str">
        <f>TEXT(B29+List2!$A$3,"hh:mm")&amp;" – "&amp;TEXT(B29+List2!$A$3+List2!$A$4,"hh:mm")</f>
        <v>05:30 – 06:00</v>
      </c>
      <c r="O29">
        <f t="shared" si="1"/>
        <v>17</v>
      </c>
      <c r="P29" s="38">
        <f>IF(DATE(List2!$A$10,VLOOKUP(Evidence!$D$10,List2!$A$11:$B$22,2,FALSE),List2!A43)&gt;=DATE(List2!$A$10,VLOOKUP(Evidence!$D$10,List2!$A$11:$B$22,2,FALSE)+1,1),"",DATE(List2!$A$10,VLOOKUP(Evidence!$D$10,List2!$A$11:$B$22,2,FALSE),List2!A43))</f>
        <v>45247</v>
      </c>
      <c r="Q29" t="str">
        <f>TEXT(B29+2*List2!$A$3+List2!$A$4,"hh:mm")&amp;" – "&amp;TEXT(B29+2*List2!$A$3+2*List2!$A$4,"hh:mm")</f>
        <v>11:30 – 12:00</v>
      </c>
    </row>
    <row r="30" spans="1:17" ht="20.25" customHeight="1" x14ac:dyDescent="0.25">
      <c r="A30" s="39" t="str">
        <f>IFERROR(IF(OR(WEEKDAY(P30,2)=7,WEEKDAY(P30,2)=6,NOT(ISERROR(VLOOKUP(P30,List2!$A$60:$B$90,2,FALSE)))),"×",P30),"×")</f>
        <v>×</v>
      </c>
      <c r="B30" s="58"/>
      <c r="C30" s="58"/>
      <c r="D30" s="42" t="str">
        <f>IF(B30="","",IF(C30="","",IF((C30-B30)&lt;=List2!$A$5,"",N30)))</f>
        <v/>
      </c>
      <c r="E30" s="42" t="str">
        <f>IF(B30="","",IF(C30="","",IF((C30-B30)&lt;=2*List2!$A$5,"",Q30)))</f>
        <v/>
      </c>
      <c r="F30" s="59"/>
      <c r="G30" s="59"/>
      <c r="H30" s="59"/>
      <c r="I30" s="36" t="str">
        <f t="shared" si="0"/>
        <v>×</v>
      </c>
      <c r="J30" s="37">
        <f>IF(A30="×",0,IF(E30&lt;&gt;"",(C30-B30-2*List2!$A$4),IF(D30&lt;&gt;"",C30-B30-List2!$A$4,C30-B30)))</f>
        <v>0</v>
      </c>
      <c r="K30" s="34" t="str">
        <f t="shared" si="2"/>
        <v/>
      </c>
      <c r="M30" s="30"/>
      <c r="N30" t="str">
        <f>TEXT(B30+List2!$A$3,"hh:mm")&amp;" – "&amp;TEXT(B30+List2!$A$3+List2!$A$4,"hh:mm")</f>
        <v>05:30 – 06:00</v>
      </c>
      <c r="O30">
        <f t="shared" si="1"/>
        <v>18</v>
      </c>
      <c r="P30" s="38">
        <f>IF(DATE(List2!$A$10,VLOOKUP(Evidence!$D$10,List2!$A$11:$B$22,2,FALSE),List2!A44)&gt;=DATE(List2!$A$10,VLOOKUP(Evidence!$D$10,List2!$A$11:$B$22,2,FALSE)+1,1),"",DATE(List2!$A$10,VLOOKUP(Evidence!$D$10,List2!$A$11:$B$22,2,FALSE),List2!A44))</f>
        <v>45248</v>
      </c>
      <c r="Q30" t="str">
        <f>TEXT(B30+2*List2!$A$3+List2!$A$4,"hh:mm")&amp;" – "&amp;TEXT(B30+2*List2!$A$3+2*List2!$A$4,"hh:mm")</f>
        <v>11:30 – 12:00</v>
      </c>
    </row>
    <row r="31" spans="1:17" ht="20.25" customHeight="1" x14ac:dyDescent="0.25">
      <c r="A31" s="39" t="str">
        <f>IFERROR(IF(OR(WEEKDAY(P31,2)=7,WEEKDAY(P31,2)=6,NOT(ISERROR(VLOOKUP(P31,List2!$A$60:$B$90,2,FALSE)))),"×",P31),"×")</f>
        <v>×</v>
      </c>
      <c r="B31" s="58"/>
      <c r="C31" s="58"/>
      <c r="D31" s="42" t="str">
        <f>IF(B31="","",IF(C31="","",IF((C31-B31)&lt;=List2!$A$5,"",N31)))</f>
        <v/>
      </c>
      <c r="E31" s="42" t="str">
        <f>IF(B31="","",IF(C31="","",IF((C31-B31)&lt;=2*List2!$A$5,"",Q31)))</f>
        <v/>
      </c>
      <c r="F31" s="59"/>
      <c r="G31" s="59"/>
      <c r="H31" s="59"/>
      <c r="I31" s="36" t="str">
        <f t="shared" si="0"/>
        <v>×</v>
      </c>
      <c r="J31" s="37">
        <f>IF(A31="×",0,IF(E31&lt;&gt;"",(C31-B31-2*List2!$A$4),IF(D31&lt;&gt;"",C31-B31-List2!$A$4,C31-B31)))</f>
        <v>0</v>
      </c>
      <c r="K31" s="34" t="str">
        <f t="shared" si="2"/>
        <v/>
      </c>
      <c r="M31" s="30"/>
      <c r="N31" t="str">
        <f>TEXT(B31+List2!$A$3,"hh:mm")&amp;" – "&amp;TEXT(B31+List2!$A$3+List2!$A$4,"hh:mm")</f>
        <v>05:30 – 06:00</v>
      </c>
      <c r="O31">
        <f t="shared" si="1"/>
        <v>19</v>
      </c>
      <c r="P31" s="38">
        <f>IF(DATE(List2!$A$10,VLOOKUP(Evidence!$D$10,List2!$A$11:$B$22,2,FALSE),List2!A45)&gt;=DATE(List2!$A$10,VLOOKUP(Evidence!$D$10,List2!$A$11:$B$22,2,FALSE)+1,1),"",DATE(List2!$A$10,VLOOKUP(Evidence!$D$10,List2!$A$11:$B$22,2,FALSE),List2!A45))</f>
        <v>45249</v>
      </c>
      <c r="Q31" t="str">
        <f>TEXT(B31+2*List2!$A$3+List2!$A$4,"hh:mm")&amp;" – "&amp;TEXT(B31+2*List2!$A$3+2*List2!$A$4,"hh:mm")</f>
        <v>11:30 – 12:00</v>
      </c>
    </row>
    <row r="32" spans="1:17" ht="20.25" customHeight="1" x14ac:dyDescent="0.25">
      <c r="A32" s="39">
        <f>IFERROR(IF(OR(WEEKDAY(P32,2)=7,WEEKDAY(P32,2)=6,NOT(ISERROR(VLOOKUP(P32,List2!$A$60:$B$90,2,FALSE)))),"×",P32),"×")</f>
        <v>45250</v>
      </c>
      <c r="B32" s="58"/>
      <c r="C32" s="58"/>
      <c r="D32" s="42" t="str">
        <f>IF(B32="","",IF(C32="","",IF((C32-B32)&lt;=List2!$A$5,"",N32)))</f>
        <v/>
      </c>
      <c r="E32" s="42" t="str">
        <f>IF(B32="","",IF(C32="","",IF((C32-B32)&lt;=2*List2!$A$5,"",Q32)))</f>
        <v/>
      </c>
      <c r="F32" s="59"/>
      <c r="G32" s="59"/>
      <c r="H32" s="59"/>
      <c r="I32" s="36">
        <f t="shared" si="0"/>
        <v>200</v>
      </c>
      <c r="J32" s="37">
        <f>IF(A32="×",0,IF(E32&lt;&gt;"",(C32-B32-2*List2!$A$4),IF(D32&lt;&gt;"",C32-B32-List2!$A$4,C32-B32)))</f>
        <v>0</v>
      </c>
      <c r="K32" s="34" t="str">
        <f t="shared" si="2"/>
        <v/>
      </c>
      <c r="M32" s="30"/>
      <c r="N32" t="str">
        <f>TEXT(B32+List2!$A$3,"hh:mm")&amp;" – "&amp;TEXT(B32+List2!$A$3+List2!$A$4,"hh:mm")</f>
        <v>05:30 – 06:00</v>
      </c>
      <c r="O32">
        <f t="shared" si="1"/>
        <v>20</v>
      </c>
      <c r="P32" s="38">
        <f>IF(DATE(List2!$A$10,VLOOKUP(Evidence!$D$10,List2!$A$11:$B$22,2,FALSE),List2!A46)&gt;=DATE(List2!$A$10,VLOOKUP(Evidence!$D$10,List2!$A$11:$B$22,2,FALSE)+1,1),"",DATE(List2!$A$10,VLOOKUP(Evidence!$D$10,List2!$A$11:$B$22,2,FALSE),List2!A46))</f>
        <v>45250</v>
      </c>
      <c r="Q32" t="str">
        <f>TEXT(B32+2*List2!$A$3+List2!$A$4,"hh:mm")&amp;" – "&amp;TEXT(B32+2*List2!$A$3+2*List2!$A$4,"hh:mm")</f>
        <v>11:30 – 12:00</v>
      </c>
    </row>
    <row r="33" spans="1:17" ht="20.25" customHeight="1" x14ac:dyDescent="0.25">
      <c r="A33" s="39">
        <f>IFERROR(IF(OR(WEEKDAY(P33,2)=7,WEEKDAY(P33,2)=6,NOT(ISERROR(VLOOKUP(P33,List2!$A$60:$B$90,2,FALSE)))),"×",P33),"×")</f>
        <v>45251</v>
      </c>
      <c r="B33" s="58"/>
      <c r="C33" s="58"/>
      <c r="D33" s="42" t="str">
        <f>IF(B33="","",IF(C33="","",IF((C33-B33)&lt;=List2!$A$5,"",N33)))</f>
        <v/>
      </c>
      <c r="E33" s="42" t="str">
        <f>IF(B33="","",IF(C33="","",IF((C33-B33)&lt;=2*List2!$A$5,"",Q33)))</f>
        <v/>
      </c>
      <c r="F33" s="59"/>
      <c r="G33" s="59"/>
      <c r="H33" s="59"/>
      <c r="I33" s="36">
        <f t="shared" si="0"/>
        <v>200</v>
      </c>
      <c r="J33" s="37">
        <f>IF(A33="×",0,IF(E33&lt;&gt;"",(C33-B33-2*List2!$A$4),IF(D33&lt;&gt;"",C33-B33-List2!$A$4,C33-B33)))</f>
        <v>0</v>
      </c>
      <c r="K33" s="34" t="str">
        <f t="shared" si="2"/>
        <v/>
      </c>
      <c r="M33" s="30"/>
      <c r="N33" t="str">
        <f>TEXT(B33+List2!$A$3,"hh:mm")&amp;" – "&amp;TEXT(B33+List2!$A$3+List2!$A$4,"hh:mm")</f>
        <v>05:30 – 06:00</v>
      </c>
      <c r="O33">
        <f t="shared" si="1"/>
        <v>21</v>
      </c>
      <c r="P33" s="38">
        <f>IF(DATE(List2!$A$10,VLOOKUP(Evidence!$D$10,List2!$A$11:$B$22,2,FALSE),List2!A47)&gt;=DATE(List2!$A$10,VLOOKUP(Evidence!$D$10,List2!$A$11:$B$22,2,FALSE)+1,1),"",DATE(List2!$A$10,VLOOKUP(Evidence!$D$10,List2!$A$11:$B$22,2,FALSE),List2!A47))</f>
        <v>45251</v>
      </c>
      <c r="Q33" t="str">
        <f>TEXT(B33+2*List2!$A$3+List2!$A$4,"hh:mm")&amp;" – "&amp;TEXT(B33+2*List2!$A$3+2*List2!$A$4,"hh:mm")</f>
        <v>11:30 – 12:00</v>
      </c>
    </row>
    <row r="34" spans="1:17" ht="20.25" customHeight="1" x14ac:dyDescent="0.25">
      <c r="A34" s="39">
        <f>IFERROR(IF(OR(WEEKDAY(P34,2)=7,WEEKDAY(P34,2)=6,NOT(ISERROR(VLOOKUP(P34,List2!$A$60:$B$90,2,FALSE)))),"×",P34),"×")</f>
        <v>45252</v>
      </c>
      <c r="B34" s="58"/>
      <c r="C34" s="58"/>
      <c r="D34" s="42" t="str">
        <f>IF(B34="","",IF(C34="","",IF((C34-B34)&lt;=List2!$A$5,"",N34)))</f>
        <v/>
      </c>
      <c r="E34" s="42" t="str">
        <f>IF(B34="","",IF(C34="","",IF((C34-B34)&lt;=2*List2!$A$5,"",Q34)))</f>
        <v/>
      </c>
      <c r="F34" s="59"/>
      <c r="G34" s="59"/>
      <c r="H34" s="59"/>
      <c r="I34" s="36">
        <f t="shared" si="0"/>
        <v>200</v>
      </c>
      <c r="J34" s="37">
        <f>IF(A34="×",0,IF(E34&lt;&gt;"",(C34-B34-2*List2!$A$4),IF(D34&lt;&gt;"",C34-B34-List2!$A$4,C34-B34)))</f>
        <v>0</v>
      </c>
      <c r="K34" s="34" t="str">
        <f>IFERROR(ROUND(IF(B34&lt;&gt;"",J34*24*I34,""),0.01),"")</f>
        <v/>
      </c>
      <c r="M34" s="30"/>
      <c r="N34" t="str">
        <f>TEXT(B34+List2!$A$3,"hh:mm")&amp;" – "&amp;TEXT(B34+List2!$A$3+List2!$A$4,"hh:mm")</f>
        <v>05:30 – 06:00</v>
      </c>
      <c r="O34">
        <f t="shared" si="1"/>
        <v>22</v>
      </c>
      <c r="P34" s="38">
        <f>IF(DATE(List2!$A$10,VLOOKUP(Evidence!$D$10,List2!$A$11:$B$22,2,FALSE),List2!A48)&gt;=DATE(List2!$A$10,VLOOKUP(Evidence!$D$10,List2!$A$11:$B$22,2,FALSE)+1,1),"",DATE(List2!$A$10,VLOOKUP(Evidence!$D$10,List2!$A$11:$B$22,2,FALSE),List2!A48))</f>
        <v>45252</v>
      </c>
      <c r="Q34" t="str">
        <f>TEXT(B34+2*List2!$A$3+List2!$A$4,"hh:mm")&amp;" – "&amp;TEXT(B34+2*List2!$A$3+2*List2!$A$4,"hh:mm")</f>
        <v>11:30 – 12:00</v>
      </c>
    </row>
    <row r="35" spans="1:17" ht="20.25" customHeight="1" x14ac:dyDescent="0.25">
      <c r="A35" s="39">
        <f>IFERROR(IF(OR(WEEKDAY(P35,2)=7,WEEKDAY(P35,2)=6,NOT(ISERROR(VLOOKUP(P35,List2!$A$60:$B$90,2,FALSE)))),"×",P35),"×")</f>
        <v>45253</v>
      </c>
      <c r="B35" s="58"/>
      <c r="C35" s="58"/>
      <c r="D35" s="42" t="str">
        <f>IF(B35="","",IF(C35="","",IF((C35-B35)&lt;=List2!$A$5,"",N35)))</f>
        <v/>
      </c>
      <c r="E35" s="42" t="str">
        <f>IF(B35="","",IF(C35="","",IF((C35-B35)&lt;=2*List2!$A$5,"",Q35)))</f>
        <v/>
      </c>
      <c r="F35" s="59"/>
      <c r="G35" s="59"/>
      <c r="H35" s="59"/>
      <c r="I35" s="36">
        <f t="shared" si="0"/>
        <v>200</v>
      </c>
      <c r="J35" s="37">
        <f>IF(A35="×",0,IF(E35&lt;&gt;"",(C35-B35-2*List2!$A$4),IF(D35&lt;&gt;"",C35-B35-List2!$A$4,C35-B35)))</f>
        <v>0</v>
      </c>
      <c r="K35" s="34" t="str">
        <f t="shared" si="2"/>
        <v/>
      </c>
      <c r="M35" s="30"/>
      <c r="N35" t="str">
        <f>TEXT(B35+List2!$A$3,"hh:mm")&amp;" – "&amp;TEXT(B35+List2!$A$3+List2!$A$4,"hh:mm")</f>
        <v>05:30 – 06:00</v>
      </c>
      <c r="O35">
        <f t="shared" si="1"/>
        <v>23</v>
      </c>
      <c r="P35" s="38">
        <f>IF(DATE(List2!$A$10,VLOOKUP(Evidence!$D$10,List2!$A$11:$B$22,2,FALSE),List2!A49)&gt;=DATE(List2!$A$10,VLOOKUP(Evidence!$D$10,List2!$A$11:$B$22,2,FALSE)+1,1),"",DATE(List2!$A$10,VLOOKUP(Evidence!$D$10,List2!$A$11:$B$22,2,FALSE),List2!A49))</f>
        <v>45253</v>
      </c>
      <c r="Q35" t="str">
        <f>TEXT(B35+2*List2!$A$3+List2!$A$4,"hh:mm")&amp;" – "&amp;TEXT(B35+2*List2!$A$3+2*List2!$A$4,"hh:mm")</f>
        <v>11:30 – 12:00</v>
      </c>
    </row>
    <row r="36" spans="1:17" ht="20.25" customHeight="1" x14ac:dyDescent="0.25">
      <c r="A36" s="39">
        <f>IFERROR(IF(OR(WEEKDAY(P36,2)=7,WEEKDAY(P36,2)=6,NOT(ISERROR(VLOOKUP(P36,List2!$A$60:$B$90,2,FALSE)))),"×",P36),"×")</f>
        <v>45254</v>
      </c>
      <c r="B36" s="58"/>
      <c r="C36" s="58"/>
      <c r="D36" s="42" t="str">
        <f>IF(B36="","",IF(C36="","",IF((C36-B36)&lt;=List2!$A$5,"",N36)))</f>
        <v/>
      </c>
      <c r="E36" s="42" t="str">
        <f>IF(B36="","",IF(C36="","",IF((C36-B36)&lt;=2*List2!$A$5,"",Q36)))</f>
        <v/>
      </c>
      <c r="F36" s="59"/>
      <c r="G36" s="59"/>
      <c r="H36" s="59"/>
      <c r="I36" s="36">
        <f t="shared" si="0"/>
        <v>200</v>
      </c>
      <c r="J36" s="37">
        <f>IF(A36="×",0,IF(E36&lt;&gt;"",(C36-B36-2*List2!$A$4),IF(D36&lt;&gt;"",C36-B36-List2!$A$4,C36-B36)))</f>
        <v>0</v>
      </c>
      <c r="K36" s="34" t="str">
        <f t="shared" si="2"/>
        <v/>
      </c>
      <c r="M36" s="30"/>
      <c r="N36" t="str">
        <f>TEXT(B36+List2!$A$3,"hh:mm")&amp;" – "&amp;TEXT(B36+List2!$A$3+List2!$A$4,"hh:mm")</f>
        <v>05:30 – 06:00</v>
      </c>
      <c r="O36">
        <f t="shared" si="1"/>
        <v>24</v>
      </c>
      <c r="P36" s="38">
        <f>IF(DATE(List2!$A$10,VLOOKUP(Evidence!$D$10,List2!$A$11:$B$22,2,FALSE),List2!A50)&gt;=DATE(List2!$A$10,VLOOKUP(Evidence!$D$10,List2!$A$11:$B$22,2,FALSE)+1,1),"",DATE(List2!$A$10,VLOOKUP(Evidence!$D$10,List2!$A$11:$B$22,2,FALSE),List2!A50))</f>
        <v>45254</v>
      </c>
      <c r="Q36" t="str">
        <f>TEXT(B36+2*List2!$A$3+List2!$A$4,"hh:mm")&amp;" – "&amp;TEXT(B36+2*List2!$A$3+2*List2!$A$4,"hh:mm")</f>
        <v>11:30 – 12:00</v>
      </c>
    </row>
    <row r="37" spans="1:17" ht="20.25" customHeight="1" x14ac:dyDescent="0.25">
      <c r="A37" s="39" t="str">
        <f>IFERROR(IF(OR(WEEKDAY(P37,2)=7,WEEKDAY(P37,2)=6,NOT(ISERROR(VLOOKUP(P37,List2!$A$60:$B$90,2,FALSE)))),"×",P37),"×")</f>
        <v>×</v>
      </c>
      <c r="B37" s="58"/>
      <c r="C37" s="58"/>
      <c r="D37" s="42" t="str">
        <f>IF(B37="","",IF(C37="","",IF((C37-B37)&lt;=List2!$A$5,"",N37)))</f>
        <v/>
      </c>
      <c r="E37" s="42" t="str">
        <f>IF(B37="","",IF(C37="","",IF((C37-B37)&lt;=2*List2!$A$5,"",Q37)))</f>
        <v/>
      </c>
      <c r="F37" s="59"/>
      <c r="G37" s="59"/>
      <c r="H37" s="59"/>
      <c r="I37" s="36" t="str">
        <f t="shared" si="0"/>
        <v>×</v>
      </c>
      <c r="J37" s="37">
        <f>IF(A37="×",0,IF(E37&lt;&gt;"",(C37-B37-2*List2!$A$4),IF(D37&lt;&gt;"",C37-B37-List2!$A$4,C37-B37)))</f>
        <v>0</v>
      </c>
      <c r="K37" s="34" t="str">
        <f t="shared" si="2"/>
        <v/>
      </c>
      <c r="M37" s="30"/>
      <c r="N37" t="str">
        <f>TEXT(B37+List2!$A$3,"hh:mm")&amp;" – "&amp;TEXT(B37+List2!$A$3+List2!$A$4,"hh:mm")</f>
        <v>05:30 – 06:00</v>
      </c>
      <c r="O37">
        <f t="shared" si="1"/>
        <v>25</v>
      </c>
      <c r="P37" s="38">
        <f>IF(DATE(List2!$A$10,VLOOKUP(Evidence!$D$10,List2!$A$11:$B$22,2,FALSE),List2!A51)&gt;=DATE(List2!$A$10,VLOOKUP(Evidence!$D$10,List2!$A$11:$B$22,2,FALSE)+1,1),"",DATE(List2!$A$10,VLOOKUP(Evidence!$D$10,List2!$A$11:$B$22,2,FALSE),List2!A51))</f>
        <v>45255</v>
      </c>
      <c r="Q37" t="str">
        <f>TEXT(B37+2*List2!$A$3+List2!$A$4,"hh:mm")&amp;" – "&amp;TEXT(B37+2*List2!$A$3+2*List2!$A$4,"hh:mm")</f>
        <v>11:30 – 12:00</v>
      </c>
    </row>
    <row r="38" spans="1:17" ht="20.25" customHeight="1" x14ac:dyDescent="0.25">
      <c r="A38" s="39" t="str">
        <f>IFERROR(IF(OR(WEEKDAY(P38,2)=7,WEEKDAY(P38,2)=6,NOT(ISERROR(VLOOKUP(P38,List2!$A$60:$B$90,2,FALSE)))),"×",P38),"×")</f>
        <v>×</v>
      </c>
      <c r="B38" s="58"/>
      <c r="C38" s="58"/>
      <c r="D38" s="42" t="str">
        <f>IF(B38="","",IF(C38="","",IF((C38-B38)&lt;=List2!$A$5,"",N38)))</f>
        <v/>
      </c>
      <c r="E38" s="42" t="str">
        <f>IF(B38="","",IF(C38="","",IF((C38-B38)&lt;=2*List2!$A$5,"",Q38)))</f>
        <v/>
      </c>
      <c r="F38" s="59"/>
      <c r="G38" s="59"/>
      <c r="H38" s="59"/>
      <c r="I38" s="36" t="str">
        <f t="shared" si="0"/>
        <v>×</v>
      </c>
      <c r="J38" s="37">
        <f>IF(A38="×",0,IF(E38&lt;&gt;"",(C38-B38-2*List2!$A$4),IF(D38&lt;&gt;"",C38-B38-List2!$A$4,C38-B38)))</f>
        <v>0</v>
      </c>
      <c r="K38" s="34" t="str">
        <f t="shared" si="2"/>
        <v/>
      </c>
      <c r="M38" s="30"/>
      <c r="N38" t="str">
        <f>TEXT(B38+List2!$A$3,"hh:mm")&amp;" – "&amp;TEXT(B38+List2!$A$3+List2!$A$4,"hh:mm")</f>
        <v>05:30 – 06:00</v>
      </c>
      <c r="O38">
        <f t="shared" si="1"/>
        <v>26</v>
      </c>
      <c r="P38" s="38">
        <f>IF(DATE(List2!$A$10,VLOOKUP(Evidence!$D$10,List2!$A$11:$B$22,2,FALSE),List2!A52)&gt;=DATE(List2!$A$10,VLOOKUP(Evidence!$D$10,List2!$A$11:$B$22,2,FALSE)+1,1),"",DATE(List2!$A$10,VLOOKUP(Evidence!$D$10,List2!$A$11:$B$22,2,FALSE),List2!A52))</f>
        <v>45256</v>
      </c>
      <c r="Q38" t="str">
        <f>TEXT(B38+2*List2!$A$3+List2!$A$4,"hh:mm")&amp;" – "&amp;TEXT(B38+2*List2!$A$3+2*List2!$A$4,"hh:mm")</f>
        <v>11:30 – 12:00</v>
      </c>
    </row>
    <row r="39" spans="1:17" ht="20.25" customHeight="1" x14ac:dyDescent="0.25">
      <c r="A39" s="39">
        <f>IFERROR(IF(OR(WEEKDAY(P39,2)=7,WEEKDAY(P39,2)=6,NOT(ISERROR(VLOOKUP(P39,List2!$A$60:$B$90,2,FALSE)))),"×",P39),"×")</f>
        <v>45257</v>
      </c>
      <c r="B39" s="58"/>
      <c r="C39" s="58"/>
      <c r="D39" s="42" t="str">
        <f>IF(B39="","",IF(C39="","",IF((C39-B39)&lt;=List2!$A$5,"",N39)))</f>
        <v/>
      </c>
      <c r="E39" s="42" t="str">
        <f>IF(B39="","",IF(C39="","",IF((C39-B39)&lt;=2*List2!$A$5,"",Q39)))</f>
        <v/>
      </c>
      <c r="F39" s="59"/>
      <c r="G39" s="59"/>
      <c r="H39" s="59"/>
      <c r="I39" s="36">
        <f t="shared" si="0"/>
        <v>200</v>
      </c>
      <c r="J39" s="37">
        <f>IF(A39="×",0,IF(E39&lt;&gt;"",(C39-B39-2*List2!$A$4),IF(D39&lt;&gt;"",C39-B39-List2!$A$4,C39-B39)))</f>
        <v>0</v>
      </c>
      <c r="K39" s="34" t="str">
        <f t="shared" si="2"/>
        <v/>
      </c>
      <c r="M39" s="30"/>
      <c r="N39" t="str">
        <f>TEXT(B39+List2!$A$3,"hh:mm")&amp;" – "&amp;TEXT(B39+List2!$A$3+List2!$A$4,"hh:mm")</f>
        <v>05:30 – 06:00</v>
      </c>
      <c r="O39">
        <f t="shared" si="1"/>
        <v>27</v>
      </c>
      <c r="P39" s="38">
        <f>IF(DATE(List2!$A$10,VLOOKUP(Evidence!$D$10,List2!$A$11:$B$22,2,FALSE),List2!A53)&gt;=DATE(List2!$A$10,VLOOKUP(Evidence!$D$10,List2!$A$11:$B$22,2,FALSE)+1,1),"",DATE(List2!$A$10,VLOOKUP(Evidence!$D$10,List2!$A$11:$B$22,2,FALSE),List2!A53))</f>
        <v>45257</v>
      </c>
      <c r="Q39" t="str">
        <f>TEXT(B39+2*List2!$A$3+List2!$A$4,"hh:mm")&amp;" – "&amp;TEXT(B39+2*List2!$A$3+2*List2!$A$4,"hh:mm")</f>
        <v>11:30 – 12:00</v>
      </c>
    </row>
    <row r="40" spans="1:17" ht="20.25" customHeight="1" x14ac:dyDescent="0.25">
      <c r="A40" s="39">
        <f>IFERROR(IF(OR(WEEKDAY(P40,2)=7,WEEKDAY(P40,2)=6,NOT(ISERROR(VLOOKUP(P40,List2!$A$60:$B$90,2,FALSE)))),"×",P40),"×")</f>
        <v>45258</v>
      </c>
      <c r="B40" s="58"/>
      <c r="C40" s="58"/>
      <c r="D40" s="42" t="str">
        <f>IF(B40="","",IF(C40="","",IF((C40-B40)&lt;=List2!$A$5,"",N40)))</f>
        <v/>
      </c>
      <c r="E40" s="42" t="str">
        <f>IF(B40="","",IF(C40="","",IF((C40-B40)&lt;=2*List2!$A$5,"",Q40)))</f>
        <v/>
      </c>
      <c r="F40" s="59"/>
      <c r="G40" s="59"/>
      <c r="H40" s="59"/>
      <c r="I40" s="36">
        <f t="shared" si="0"/>
        <v>200</v>
      </c>
      <c r="J40" s="37">
        <f>IF(A40="×",0,IF(E40&lt;&gt;"",(C40-B40-2*List2!$A$4),IF(D40&lt;&gt;"",C40-B40-List2!$A$4,C40-B40)))</f>
        <v>0</v>
      </c>
      <c r="K40" s="34" t="str">
        <f t="shared" si="2"/>
        <v/>
      </c>
      <c r="M40" s="30"/>
      <c r="N40" t="str">
        <f>TEXT(B40+List2!$A$3,"hh:mm")&amp;" – "&amp;TEXT(B40+List2!$A$3+List2!$A$4,"hh:mm")</f>
        <v>05:30 – 06:00</v>
      </c>
      <c r="O40">
        <f t="shared" si="1"/>
        <v>28</v>
      </c>
      <c r="P40" s="38">
        <f>IF(DATE(List2!$A$10,VLOOKUP(Evidence!$D$10,List2!$A$11:$B$22,2,FALSE),List2!A54)&gt;=DATE(List2!$A$10,VLOOKUP(Evidence!$D$10,List2!$A$11:$B$22,2,FALSE)+1,1),"",DATE(List2!$A$10,VLOOKUP(Evidence!$D$10,List2!$A$11:$B$22,2,FALSE),List2!A54))</f>
        <v>45258</v>
      </c>
      <c r="Q40" t="str">
        <f>TEXT(B40+2*List2!$A$3+List2!$A$4,"hh:mm")&amp;" – "&amp;TEXT(B40+2*List2!$A$3+2*List2!$A$4,"hh:mm")</f>
        <v>11:30 – 12:00</v>
      </c>
    </row>
    <row r="41" spans="1:17" ht="20.25" customHeight="1" x14ac:dyDescent="0.25">
      <c r="A41" s="39">
        <f>IFERROR(IF(OR(WEEKDAY(P41,2)=7,WEEKDAY(P41,2)=6,NOT(ISERROR(VLOOKUP(P41,List2!$A$60:$B$90,2,FALSE)))),"×",P41),"×")</f>
        <v>45259</v>
      </c>
      <c r="B41" s="58"/>
      <c r="C41" s="58"/>
      <c r="D41" s="42" t="str">
        <f>IF(B41="","",IF(C41="","",IF((C41-B41)&lt;=List2!$A$5,"",N41)))</f>
        <v/>
      </c>
      <c r="E41" s="42" t="str">
        <f>IF(B41="","",IF(C41="","",IF((C41-B41)&lt;=2*List2!$A$5,"",Q41)))</f>
        <v/>
      </c>
      <c r="F41" s="59"/>
      <c r="G41" s="59"/>
      <c r="H41" s="59"/>
      <c r="I41" s="36">
        <f t="shared" si="0"/>
        <v>200</v>
      </c>
      <c r="J41" s="37">
        <f>IF(A41="×",0,IF(E41&lt;&gt;"",(C41-B41-2*List2!$A$4),IF(D41&lt;&gt;"",C41-B41-List2!$A$4,C41-B41)))</f>
        <v>0</v>
      </c>
      <c r="K41" s="34" t="str">
        <f t="shared" si="2"/>
        <v/>
      </c>
      <c r="M41" s="30"/>
      <c r="N41" t="str">
        <f>TEXT(B41+List2!$A$3,"hh:mm")&amp;" – "&amp;TEXT(B41+List2!$A$3+List2!$A$4,"hh:mm")</f>
        <v>05:30 – 06:00</v>
      </c>
      <c r="O41">
        <f t="shared" si="1"/>
        <v>29</v>
      </c>
      <c r="P41" s="38">
        <f>IF(DATE(List2!$A$10,VLOOKUP(Evidence!$D$10,List2!$A$11:$B$22,2,FALSE),List2!A55)&gt;=DATE(List2!$A$10,VLOOKUP(Evidence!$D$10,List2!$A$11:$B$22,2,FALSE)+1,1),"",DATE(List2!$A$10,VLOOKUP(Evidence!$D$10,List2!$A$11:$B$22,2,FALSE),List2!A55))</f>
        <v>45259</v>
      </c>
      <c r="Q41" t="str">
        <f>TEXT(B41+2*List2!$A$3+List2!$A$4,"hh:mm")&amp;" – "&amp;TEXT(B41+2*List2!$A$3+2*List2!$A$4,"hh:mm")</f>
        <v>11:30 – 12:00</v>
      </c>
    </row>
    <row r="42" spans="1:17" ht="20.25" customHeight="1" x14ac:dyDescent="0.25">
      <c r="A42" s="39">
        <f>IFERROR(IF(OR(WEEKDAY(P42,2)=7,WEEKDAY(P42,2)=6,NOT(ISERROR(VLOOKUP(P42,List2!$A$60:$B$90,2,FALSE)))),"×",P42),"×")</f>
        <v>45260</v>
      </c>
      <c r="B42" s="58"/>
      <c r="C42" s="58"/>
      <c r="D42" s="42" t="str">
        <f>IF(B42="","",IF(C42="","",IF((C42-B42)&lt;=List2!$A$5,"",N42)))</f>
        <v/>
      </c>
      <c r="E42" s="42" t="str">
        <f>IF(B42="","",IF(C42="","",IF((C42-B42)&lt;=2*List2!$A$5,"",Q42)))</f>
        <v/>
      </c>
      <c r="F42" s="59"/>
      <c r="G42" s="59"/>
      <c r="H42" s="59"/>
      <c r="I42" s="36">
        <f t="shared" si="0"/>
        <v>200</v>
      </c>
      <c r="J42" s="37">
        <f>IF(A42="×",0,IF(E42&lt;&gt;"",(C42-B42-2*List2!$A$4),IF(D42&lt;&gt;"",C42-B42-List2!$A$4,C42-B42)))</f>
        <v>0</v>
      </c>
      <c r="K42" s="34" t="str">
        <f t="shared" si="2"/>
        <v/>
      </c>
      <c r="M42" s="30"/>
      <c r="N42" t="str">
        <f>TEXT(B42+List2!$A$3,"hh:mm")&amp;" – "&amp;TEXT(B42+List2!$A$3+List2!$A$4,"hh:mm")</f>
        <v>05:30 – 06:00</v>
      </c>
      <c r="O42">
        <f t="shared" si="1"/>
        <v>30</v>
      </c>
      <c r="P42" s="38">
        <f>IF(DATE(List2!$A$10,VLOOKUP(Evidence!$D$10,List2!$A$11:$B$22,2,FALSE),List2!A56)&gt;=DATE(List2!$A$10,VLOOKUP(Evidence!$D$10,List2!$A$11:$B$22,2,FALSE)+1,1),"",DATE(List2!$A$10,VLOOKUP(Evidence!$D$10,List2!$A$11:$B$22,2,FALSE),List2!A56))</f>
        <v>45260</v>
      </c>
      <c r="Q42" t="str">
        <f>TEXT(B42+2*List2!$A$3+List2!$A$4,"hh:mm")&amp;" – "&amp;TEXT(B42+2*List2!$A$3+2*List2!$A$4,"hh:mm")</f>
        <v>11:30 – 12:00</v>
      </c>
    </row>
    <row r="43" spans="1:17" ht="20.25" customHeight="1" x14ac:dyDescent="0.25">
      <c r="A43" s="39" t="str">
        <f>IFERROR(IF(OR(WEEKDAY(P43,2)=7,WEEKDAY(P43,2)=6,NOT(ISERROR(VLOOKUP(P43,List2!$A$60:$B$90,2,FALSE)))),"×",P43),"×")</f>
        <v>×</v>
      </c>
      <c r="B43" s="58"/>
      <c r="C43" s="58"/>
      <c r="D43" s="42" t="str">
        <f>IF(B43="","",IF(C43="","",IF((C43-B43)&lt;=List2!$A$5,"",N43)))</f>
        <v/>
      </c>
      <c r="E43" s="42" t="str">
        <f>IF(B43="","",IF(C43="","",IF((C43-B43)&lt;=2*List2!$A$5,"",Q43)))</f>
        <v/>
      </c>
      <c r="F43" s="59"/>
      <c r="G43" s="59"/>
      <c r="H43" s="59"/>
      <c r="I43" s="36" t="str">
        <f t="shared" si="0"/>
        <v>×</v>
      </c>
      <c r="J43" s="37">
        <f>IF(A43="×",0,IF(E43&lt;&gt;"",(C43-B43-2*List2!$A$4),IF(D43&lt;&gt;"",C43-B43-List2!$A$4,C43-B43)))</f>
        <v>0</v>
      </c>
      <c r="K43" s="34" t="str">
        <f t="shared" si="2"/>
        <v/>
      </c>
      <c r="M43" s="30"/>
      <c r="N43" t="str">
        <f>TEXT(B43+List2!$A$3,"hh:mm")&amp;" – "&amp;TEXT(B43+List2!$A$3+List2!$A$4,"hh:mm")</f>
        <v>05:30 – 06:00</v>
      </c>
      <c r="O43" t="e">
        <f t="shared" si="1"/>
        <v>#VALUE!</v>
      </c>
      <c r="P43" s="38" t="str">
        <f>IF(DATE(List2!$A$10,VLOOKUP(Evidence!$D$10,List2!$A$11:$B$22,2,FALSE),List2!A57)&gt;=DATE(List2!$A$10,VLOOKUP(Evidence!$D$10,List2!$A$11:$B$22,2,FALSE)+1,1),"",DATE(List2!$A$10,VLOOKUP(Evidence!$D$10,List2!$A$11:$B$22,2,FALSE),List2!A57))</f>
        <v/>
      </c>
      <c r="Q43" t="str">
        <f>TEXT(B43+2*List2!$A$3+List2!$A$4,"hh:mm")&amp;" – "&amp;TEXT(B43+2*List2!$A$3+2*List2!$A$4,"hh:mm")</f>
        <v>11:30 – 12:00</v>
      </c>
    </row>
    <row r="44" spans="1:17" ht="28.5" customHeight="1" x14ac:dyDescent="0.25">
      <c r="A44" s="15"/>
      <c r="B44" s="28" t="s">
        <v>17</v>
      </c>
      <c r="C44" s="28"/>
      <c r="D44" s="26"/>
      <c r="E44" s="26"/>
      <c r="F44" s="16"/>
      <c r="G44" s="16"/>
      <c r="H44" s="17"/>
      <c r="I44" s="54">
        <f>SUM(J13:J43)</f>
        <v>1.208333333333333</v>
      </c>
      <c r="J44" s="54"/>
      <c r="K44" s="6">
        <f>SUM(K13:K43)</f>
        <v>5800</v>
      </c>
    </row>
    <row r="45" spans="1:17" x14ac:dyDescent="0.25">
      <c r="A45" s="18"/>
      <c r="B45" s="18"/>
      <c r="C45" s="18"/>
      <c r="D45" s="5"/>
      <c r="E45" s="5"/>
      <c r="F45" s="19" t="str">
        <f>IF(AND(OR($D$46="grantu stř. č.:",$D$46="projektu stř. č.:"),$F$46=""),"doplňte níže číslo střediska","")</f>
        <v/>
      </c>
      <c r="G45" s="20"/>
      <c r="H45" s="21"/>
      <c r="I45" s="3"/>
      <c r="J45" s="20"/>
      <c r="K45" s="4"/>
    </row>
    <row r="46" spans="1:17" ht="15" customHeight="1" x14ac:dyDescent="0.25">
      <c r="A46" s="25" t="s">
        <v>18</v>
      </c>
      <c r="B46" s="25"/>
      <c r="C46" s="25"/>
      <c r="D46" s="60"/>
      <c r="E46" s="60"/>
      <c r="F46" s="7"/>
      <c r="G46" s="8"/>
      <c r="H46" s="8"/>
      <c r="I46" s="8"/>
      <c r="J46" s="8"/>
      <c r="K46" s="8"/>
      <c r="M46" s="29"/>
      <c r="N46" s="29"/>
    </row>
    <row r="47" spans="1:17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7" x14ac:dyDescent="0.25">
      <c r="A48" s="49" t="s">
        <v>19</v>
      </c>
      <c r="B48" s="49"/>
      <c r="C48" s="49"/>
      <c r="D48" s="49"/>
      <c r="E48" s="25"/>
      <c r="F48" s="62"/>
      <c r="G48" s="12"/>
      <c r="H48" s="12"/>
      <c r="I48" s="8"/>
      <c r="J48" s="8"/>
      <c r="K48" s="8"/>
      <c r="M48" s="29"/>
      <c r="N48" s="8"/>
    </row>
    <row r="49" spans="1:14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  <row r="51" spans="1:14" x14ac:dyDescent="0.25">
      <c r="A51" s="25" t="s">
        <v>20</v>
      </c>
      <c r="B51" s="25"/>
      <c r="C51" s="25"/>
      <c r="D51" s="61"/>
      <c r="E51" s="61"/>
      <c r="F51" s="8"/>
      <c r="G51" s="12" t="s">
        <v>21</v>
      </c>
      <c r="H51" s="63"/>
      <c r="I51" s="63"/>
      <c r="J51" s="63"/>
      <c r="K51" s="63"/>
      <c r="M51" s="29"/>
      <c r="N51" s="29"/>
    </row>
    <row r="52" spans="1:14" x14ac:dyDescent="0.25">
      <c r="A52" s="8"/>
      <c r="B52" s="8"/>
      <c r="C52" s="8"/>
      <c r="D52" s="8"/>
      <c r="E52" s="8"/>
      <c r="F52" s="8"/>
      <c r="G52" s="8"/>
      <c r="H52" s="47" t="str">
        <f>IF(H51="","příjmení  a jméno","")</f>
        <v>příjmení  a jméno</v>
      </c>
      <c r="I52" s="47"/>
      <c r="J52" s="47"/>
      <c r="K52" s="47"/>
    </row>
    <row r="53" spans="1:14" x14ac:dyDescent="0.25">
      <c r="A53" s="8"/>
      <c r="B53" s="8"/>
      <c r="C53" s="8"/>
      <c r="D53" s="8"/>
      <c r="E53" s="8"/>
      <c r="F53" s="8"/>
      <c r="G53" s="8"/>
      <c r="H53" s="32"/>
      <c r="I53" s="32"/>
      <c r="J53" s="32"/>
      <c r="K53" s="32"/>
    </row>
    <row r="54" spans="1:14" x14ac:dyDescent="0.25">
      <c r="A54" s="8"/>
      <c r="B54" s="8"/>
      <c r="C54" s="8"/>
      <c r="D54" s="8"/>
      <c r="E54" s="8"/>
      <c r="F54" s="45" t="s">
        <v>22</v>
      </c>
      <c r="G54" s="45"/>
      <c r="H54" s="63"/>
      <c r="I54" s="63"/>
      <c r="J54" s="63"/>
      <c r="K54" s="63"/>
    </row>
    <row r="55" spans="1:14" x14ac:dyDescent="0.25">
      <c r="A55" s="8"/>
      <c r="B55" s="8"/>
      <c r="C55" s="8"/>
      <c r="D55" s="8"/>
      <c r="E55" s="8"/>
      <c r="F55" s="8"/>
      <c r="G55" s="8"/>
      <c r="H55" s="47" t="s">
        <v>23</v>
      </c>
      <c r="I55" s="47"/>
      <c r="J55" s="47"/>
      <c r="K55" s="47"/>
    </row>
    <row r="56" spans="1:14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4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4" ht="15" customHeight="1" x14ac:dyDescent="0.25">
      <c r="A58" s="8"/>
      <c r="B58" s="44"/>
      <c r="C58" s="44"/>
      <c r="D58" s="44"/>
      <c r="E58" s="44"/>
      <c r="F58" s="53" t="s">
        <v>24</v>
      </c>
      <c r="G58" s="53"/>
      <c r="H58" s="63"/>
      <c r="I58" s="63"/>
      <c r="J58" s="63"/>
      <c r="K58" s="63"/>
    </row>
    <row r="59" spans="1:14" x14ac:dyDescent="0.25">
      <c r="H59" s="47" t="s">
        <v>25</v>
      </c>
      <c r="I59" s="47"/>
      <c r="J59" s="47"/>
      <c r="K59" s="47"/>
    </row>
  </sheetData>
  <sheetProtection algorithmName="SHA-512" hashValue="ZAACQS6YY+t2CJIlPbMjKMs++2H1hDk2msFVYpNTdT1DtoKzE6tPBkdgVmcqeKnOzP67pmZe27NFjAVii5mnLQ==" saltValue="jukUxbaswi6Ww7lzbOAA4A==" spinCount="100000" sheet="1" selectLockedCells="1"/>
  <mergeCells count="54">
    <mergeCell ref="H58:K58"/>
    <mergeCell ref="F58:G58"/>
    <mergeCell ref="H55:K55"/>
    <mergeCell ref="H59:K59"/>
    <mergeCell ref="H8:J8"/>
    <mergeCell ref="I10:J10"/>
    <mergeCell ref="H54:K54"/>
    <mergeCell ref="I44:J44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54:G54"/>
    <mergeCell ref="A1:K1"/>
    <mergeCell ref="H51:K51"/>
    <mergeCell ref="H52:K52"/>
    <mergeCell ref="D6:F6"/>
    <mergeCell ref="A48:D48"/>
    <mergeCell ref="H6:J6"/>
    <mergeCell ref="A3:K3"/>
    <mergeCell ref="A4:K4"/>
    <mergeCell ref="A11:K11"/>
    <mergeCell ref="D12:E12"/>
    <mergeCell ref="D7:F7"/>
    <mergeCell ref="D8:F8"/>
    <mergeCell ref="D46:E46"/>
    <mergeCell ref="D51:E51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41:H41"/>
    <mergeCell ref="F42:H42"/>
    <mergeCell ref="F43:H43"/>
    <mergeCell ref="F36:H36"/>
    <mergeCell ref="F37:H37"/>
    <mergeCell ref="F38:H38"/>
    <mergeCell ref="F39:H39"/>
    <mergeCell ref="F40:H40"/>
  </mergeCells>
  <conditionalFormatting sqref="A4">
    <cfRule type="expression" dxfId="13" priority="15">
      <formula>$A$4=""</formula>
    </cfRule>
  </conditionalFormatting>
  <conditionalFormatting sqref="C13:C43">
    <cfRule type="expression" dxfId="12" priority="2">
      <formula>OR(AND($B13&lt;&gt;"",$C13=""),$C13&lt;$B13)</formula>
    </cfRule>
  </conditionalFormatting>
  <conditionalFormatting sqref="D46">
    <cfRule type="expression" dxfId="11" priority="10">
      <formula>$D$46=""</formula>
    </cfRule>
  </conditionalFormatting>
  <conditionalFormatting sqref="D51">
    <cfRule type="expression" dxfId="10" priority="6">
      <formula>$D$51=""</formula>
    </cfRule>
  </conditionalFormatting>
  <conditionalFormatting sqref="D8:E8">
    <cfRule type="expression" dxfId="9" priority="13">
      <formula>$D$8=""</formula>
    </cfRule>
  </conditionalFormatting>
  <conditionalFormatting sqref="D7:F7">
    <cfRule type="expression" dxfId="8" priority="14">
      <formula>$D$7=""</formula>
    </cfRule>
  </conditionalFormatting>
  <conditionalFormatting sqref="F46">
    <cfRule type="expression" dxfId="7" priority="8">
      <formula>$F$46&lt;&gt;""</formula>
    </cfRule>
    <cfRule type="expression" dxfId="6" priority="16">
      <formula>AND(OR($D$46="grantu stř. č.:",$D$46="projektu stř. č.:"),$F$46="")</formula>
    </cfRule>
  </conditionalFormatting>
  <conditionalFormatting sqref="F48">
    <cfRule type="expression" dxfId="5" priority="7">
      <formula>$F$48=""</formula>
    </cfRule>
  </conditionalFormatting>
  <conditionalFormatting sqref="H8">
    <cfRule type="expression" dxfId="4" priority="11">
      <formula>$H$8=""</formula>
    </cfRule>
  </conditionalFormatting>
  <conditionalFormatting sqref="H51:K51">
    <cfRule type="expression" dxfId="3" priority="5">
      <formula>$H$51=""</formula>
    </cfRule>
  </conditionalFormatting>
  <conditionalFormatting sqref="H54:K54">
    <cfRule type="expression" dxfId="2" priority="4">
      <formula>$H$51=""</formula>
    </cfRule>
  </conditionalFormatting>
  <conditionalFormatting sqref="H58:K58">
    <cfRule type="expression" dxfId="1" priority="1">
      <formula>$H$51=""</formula>
    </cfRule>
  </conditionalFormatting>
  <conditionalFormatting sqref="I10">
    <cfRule type="expression" dxfId="0" priority="3">
      <formula>$H$8=""</formula>
    </cfRule>
  </conditionalFormatting>
  <dataValidations count="3">
    <dataValidation type="time" allowBlank="1" showInputMessage="1" showErrorMessage="1" sqref="B13:B43" xr:uid="{77E2E62A-2059-44F8-8969-5353800751FB}">
      <formula1>0.25</formula1>
      <formula2>0.954861111111111</formula2>
    </dataValidation>
    <dataValidation type="time" allowBlank="1" showInputMessage="1" showErrorMessage="1" sqref="C43" xr:uid="{CA877D21-3382-465A-8882-97983E82812A}">
      <formula1>0.253472222222222</formula1>
      <formula2>0.958333333333333</formula2>
    </dataValidation>
    <dataValidation type="time" allowBlank="1" showInputMessage="1" showErrorMessage="1" sqref="C13:C42" xr:uid="{2FF17AA5-62FF-4CF1-9AF8-6C76B1B83CF0}">
      <formula1>0.253472222222222</formula1>
      <formula2>0.916666666666667</formula2>
    </dataValidation>
  </dataValidations>
  <pageMargins left="0.43307086614173229" right="0.43307086614173229" top="0.55118110236220474" bottom="0.35433070866141736" header="0.19685039370078741" footer="0.19685039370078741"/>
  <pageSetup paperSize="9" scale="64" fitToHeight="0" orientation="portrait" r:id="rId1"/>
  <headerFooter scaleWithDoc="0" alignWithMargins="0">
    <oddHeader>&amp;L&amp;"Cambria,Obyčejné"&amp;8Formulář OZ/Vykaz DPP-DPC-OST
ver. 2023.N1 &amp;C&amp;"Cambria,Obyčejné"PRÁVNICKÁ FAKULTA UNIVERZITY KARLOVY 
Nám. Curieových 7, 116 40 Praha 1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List2!$K$7:$K$9</xm:f>
          </x14:formula1>
          <xm:sqref>D46</xm:sqref>
        </x14:dataValidation>
        <x14:dataValidation type="list" allowBlank="1" showInputMessage="1" showErrorMessage="1" xr:uid="{00000000-0002-0000-0000-000001000000}">
          <x14:formula1>
            <xm:f>List2!$K$12:$K$13</xm:f>
          </x14:formula1>
          <xm:sqref>F48</xm:sqref>
        </x14:dataValidation>
        <x14:dataValidation type="list" showInputMessage="1" showErrorMessage="1" promptTitle="Vyberte" xr:uid="{00000000-0002-0000-0000-000002000000}">
          <x14:formula1>
            <xm:f>List2!$K$2:$K$3</xm:f>
          </x14:formula1>
          <xm:sqref>A4</xm:sqref>
        </x14:dataValidation>
        <x14:dataValidation type="list" allowBlank="1" showInputMessage="1" showErrorMessage="1" xr:uid="{0B1D92E7-D526-41F0-8907-6D38895DBD3A}">
          <x14:formula1>
            <xm:f>List2!$A$11:$A$22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8C60-4F52-455C-9D69-C935BA5A215E}">
  <sheetPr codeName="List3">
    <pageSetUpPr fitToPage="1"/>
  </sheetPr>
  <dimension ref="A1:G46"/>
  <sheetViews>
    <sheetView showGridLines="0" tabSelected="1" zoomScale="115" zoomScaleNormal="115" workbookViewId="0">
      <selection activeCell="G8" sqref="G8"/>
    </sheetView>
  </sheetViews>
  <sheetFormatPr defaultRowHeight="15" x14ac:dyDescent="0.25"/>
  <cols>
    <col min="1" max="1" width="14" customWidth="1"/>
    <col min="2" max="2" width="7.5703125" customWidth="1"/>
    <col min="3" max="3" width="6.85546875" customWidth="1"/>
    <col min="4" max="4" width="18" customWidth="1"/>
    <col min="5" max="5" width="15.140625" bestFit="1" customWidth="1"/>
    <col min="6" max="6" width="22.28515625" customWidth="1"/>
    <col min="7" max="7" width="37.42578125" customWidth="1"/>
  </cols>
  <sheetData>
    <row r="1" spans="1:7" x14ac:dyDescent="0.25">
      <c r="A1" s="8"/>
      <c r="B1" s="8"/>
      <c r="C1" s="8"/>
      <c r="D1" s="8"/>
      <c r="E1" s="8"/>
      <c r="F1" s="8"/>
      <c r="G1" s="8"/>
    </row>
    <row r="2" spans="1:7" ht="30" x14ac:dyDescent="0.4">
      <c r="A2" s="50" t="s">
        <v>26</v>
      </c>
      <c r="B2" s="50"/>
      <c r="C2" s="50"/>
      <c r="D2" s="50"/>
      <c r="E2" s="50"/>
      <c r="F2" s="50"/>
      <c r="G2" s="50"/>
    </row>
    <row r="3" spans="1:7" ht="18.75" customHeight="1" x14ac:dyDescent="0.25">
      <c r="A3" s="8"/>
      <c r="B3" s="8"/>
      <c r="C3" s="8"/>
      <c r="D3" s="8"/>
      <c r="E3" s="8"/>
      <c r="F3" s="8"/>
      <c r="G3" s="8"/>
    </row>
    <row r="4" spans="1:7" ht="15.75" x14ac:dyDescent="0.25">
      <c r="A4" s="8"/>
      <c r="B4" s="8"/>
      <c r="C4" s="8"/>
      <c r="D4" s="8"/>
      <c r="E4" s="8"/>
      <c r="F4" s="48" t="s">
        <v>3</v>
      </c>
      <c r="G4" s="48"/>
    </row>
    <row r="5" spans="1:7" s="2" customFormat="1" ht="15.75" x14ac:dyDescent="0.25">
      <c r="A5" s="24"/>
      <c r="B5" s="24" t="s">
        <v>4</v>
      </c>
      <c r="C5" s="24"/>
      <c r="D5" s="24"/>
      <c r="E5" s="24"/>
      <c r="F5" s="55" t="str">
        <f>IF(Evidence!D7=0,"",Evidence!D7)</f>
        <v/>
      </c>
      <c r="G5" s="55"/>
    </row>
    <row r="6" spans="1:7" s="2" customFormat="1" ht="15.75" x14ac:dyDescent="0.25">
      <c r="A6" s="24"/>
      <c r="B6" s="24" t="s">
        <v>5</v>
      </c>
      <c r="C6" s="24"/>
      <c r="D6" s="24"/>
      <c r="E6" s="24"/>
      <c r="F6" s="55" t="str">
        <f>IF(Evidence!D8=0,"",Evidence!D8)</f>
        <v/>
      </c>
      <c r="G6" s="55"/>
    </row>
    <row r="7" spans="1:7" ht="15" customHeight="1" x14ac:dyDescent="0.25">
      <c r="A7" s="11"/>
      <c r="B7" s="11"/>
      <c r="C7" s="11"/>
      <c r="D7" s="11"/>
      <c r="E7" s="11"/>
      <c r="F7" s="23"/>
      <c r="G7" s="23"/>
    </row>
    <row r="8" spans="1:7" ht="15.75" customHeight="1" x14ac:dyDescent="0.25">
      <c r="A8" s="12"/>
      <c r="B8" s="12"/>
      <c r="C8" s="12"/>
      <c r="D8" s="12"/>
      <c r="E8" s="12"/>
      <c r="F8" s="9" t="str">
        <f>Evidence!D10</f>
        <v>listopad</v>
      </c>
      <c r="G8" s="43">
        <f>Evidence!F10</f>
        <v>2023</v>
      </c>
    </row>
    <row r="9" spans="1:7" ht="24" customHeight="1" x14ac:dyDescent="0.25">
      <c r="A9" s="51"/>
      <c r="B9" s="51"/>
      <c r="C9" s="51"/>
      <c r="D9" s="51"/>
      <c r="E9" s="51"/>
      <c r="F9" s="51"/>
      <c r="G9" s="51"/>
    </row>
    <row r="10" spans="1:7" ht="33" customHeight="1" x14ac:dyDescent="0.25">
      <c r="A10" s="13" t="s">
        <v>10</v>
      </c>
      <c r="B10" s="13" t="s">
        <v>11</v>
      </c>
      <c r="C10" s="13" t="s">
        <v>12</v>
      </c>
      <c r="D10" s="52" t="s">
        <v>13</v>
      </c>
      <c r="E10" s="52"/>
      <c r="F10" s="52" t="s">
        <v>27</v>
      </c>
      <c r="G10" s="52"/>
    </row>
    <row r="11" spans="1:7" ht="20.25" customHeight="1" x14ac:dyDescent="0.25">
      <c r="A11" s="39">
        <f>Evidence!A13</f>
        <v>45231</v>
      </c>
      <c r="B11" s="37">
        <f>IF(Evidence!B13=0,"",Evidence!B13)</f>
        <v>0.25</v>
      </c>
      <c r="C11" s="37">
        <f>IF(Evidence!C13=0,"",Evidence!C13)</f>
        <v>0.91666666666666663</v>
      </c>
      <c r="D11" s="37" t="str">
        <f>IF(Evidence!D13=0,"",Evidence!D13)</f>
        <v>11:30 – 12:00</v>
      </c>
      <c r="E11" s="37" t="str">
        <f>IF(Evidence!E13=0,"",Evidence!E13)</f>
        <v>17:30 – 18:00</v>
      </c>
      <c r="F11" s="56" t="str">
        <f>IF(Evidence!F13=0,"",Evidence!F13)</f>
        <v/>
      </c>
      <c r="G11" s="56"/>
    </row>
    <row r="12" spans="1:7" ht="20.25" customHeight="1" x14ac:dyDescent="0.25">
      <c r="A12" s="39">
        <f>Evidence!A14</f>
        <v>45232</v>
      </c>
      <c r="B12" s="37">
        <f>IF(Evidence!B14=0,"",Evidence!B14)</f>
        <v>0.33333333333333331</v>
      </c>
      <c r="C12" s="37">
        <f>IF(Evidence!C14=0,"",Evidence!C14)</f>
        <v>0.51041666666666663</v>
      </c>
      <c r="D12" s="37" t="str">
        <f>IF(Evidence!D14=0,"",Evidence!D14)</f>
        <v/>
      </c>
      <c r="E12" s="37" t="str">
        <f>IF(Evidence!E14=0,"",Evidence!E14)</f>
        <v/>
      </c>
      <c r="F12" s="56" t="str">
        <f>IF(Evidence!F14=0,"",Evidence!F14)</f>
        <v/>
      </c>
      <c r="G12" s="56"/>
    </row>
    <row r="13" spans="1:7" ht="20.25" customHeight="1" x14ac:dyDescent="0.25">
      <c r="A13" s="39">
        <f>Evidence!A15</f>
        <v>45233</v>
      </c>
      <c r="B13" s="37">
        <f>IF(Evidence!B15=0,"",Evidence!B15)</f>
        <v>0.25</v>
      </c>
      <c r="C13" s="37">
        <f>IF(Evidence!C15=0,"",Evidence!C15)</f>
        <v>0.51041666666666663</v>
      </c>
      <c r="D13" s="37" t="str">
        <f>IF(Evidence!D15=0,"",Evidence!D15)</f>
        <v>11:30 – 12:00</v>
      </c>
      <c r="E13" s="37" t="str">
        <f>IF(Evidence!E15=0,"",Evidence!E15)</f>
        <v/>
      </c>
      <c r="F13" s="56" t="str">
        <f>IF(Evidence!F15=0,"",Evidence!F15)</f>
        <v/>
      </c>
      <c r="G13" s="56"/>
    </row>
    <row r="14" spans="1:7" ht="20.25" customHeight="1" x14ac:dyDescent="0.25">
      <c r="A14" s="39" t="str">
        <f>Evidence!A16</f>
        <v>×</v>
      </c>
      <c r="B14" s="37" t="str">
        <f>IF(Evidence!B16=0,"",Evidence!B16)</f>
        <v/>
      </c>
      <c r="C14" s="37" t="str">
        <f>IF(Evidence!C16=0,"",Evidence!C16)</f>
        <v/>
      </c>
      <c r="D14" s="37" t="str">
        <f>IF(Evidence!D16=0,"",Evidence!D16)</f>
        <v/>
      </c>
      <c r="E14" s="37" t="str">
        <f>IF(Evidence!E16=0,"",Evidence!E16)</f>
        <v/>
      </c>
      <c r="F14" s="56" t="str">
        <f>IF(Evidence!F16=0,"",Evidence!F16)</f>
        <v/>
      </c>
      <c r="G14" s="56"/>
    </row>
    <row r="15" spans="1:7" ht="20.25" customHeight="1" x14ac:dyDescent="0.25">
      <c r="A15" s="39" t="str">
        <f>Evidence!A17</f>
        <v>×</v>
      </c>
      <c r="B15" s="37" t="str">
        <f>IF(Evidence!B17=0,"",Evidence!B17)</f>
        <v/>
      </c>
      <c r="C15" s="37" t="str">
        <f>IF(Evidence!C17=0,"",Evidence!C17)</f>
        <v/>
      </c>
      <c r="D15" s="37" t="str">
        <f>IF(Evidence!D17=0,"",Evidence!D17)</f>
        <v/>
      </c>
      <c r="E15" s="37" t="str">
        <f>IF(Evidence!E17=0,"",Evidence!E17)</f>
        <v/>
      </c>
      <c r="F15" s="56" t="str">
        <f>IF(Evidence!F17=0,"",Evidence!F17)</f>
        <v/>
      </c>
      <c r="G15" s="56"/>
    </row>
    <row r="16" spans="1:7" ht="20.25" customHeight="1" x14ac:dyDescent="0.25">
      <c r="A16" s="39">
        <f>Evidence!A18</f>
        <v>45236</v>
      </c>
      <c r="B16" s="37">
        <f>IF(Evidence!B18=0,"",Evidence!B18)</f>
        <v>0.25</v>
      </c>
      <c r="C16" s="37">
        <f>IF(Evidence!C18=0,"",Evidence!C18)</f>
        <v>0.33333333333333331</v>
      </c>
      <c r="D16" s="37" t="str">
        <f>IF(Evidence!D18=0,"",Evidence!D18)</f>
        <v/>
      </c>
      <c r="E16" s="37" t="str">
        <f>IF(Evidence!E18=0,"",Evidence!E18)</f>
        <v/>
      </c>
      <c r="F16" s="56" t="str">
        <f>IF(Evidence!F18=0,"",Evidence!F18)</f>
        <v/>
      </c>
      <c r="G16" s="56"/>
    </row>
    <row r="17" spans="1:7" ht="20.25" customHeight="1" x14ac:dyDescent="0.25">
      <c r="A17" s="39">
        <f>Evidence!A19</f>
        <v>45237</v>
      </c>
      <c r="B17" s="37">
        <f>IF(Evidence!B19=0,"",Evidence!B19)</f>
        <v>0.25</v>
      </c>
      <c r="C17" s="37">
        <f>IF(Evidence!C19=0,"",Evidence!C19)</f>
        <v>0.33333333333333331</v>
      </c>
      <c r="D17" s="37" t="str">
        <f>IF(Evidence!D19=0,"",Evidence!D19)</f>
        <v/>
      </c>
      <c r="E17" s="37" t="str">
        <f>IF(Evidence!E19=0,"",Evidence!E19)</f>
        <v/>
      </c>
      <c r="F17" s="56" t="str">
        <f>IF(Evidence!F19=0,"",Evidence!F19)</f>
        <v/>
      </c>
      <c r="G17" s="56"/>
    </row>
    <row r="18" spans="1:7" ht="20.25" customHeight="1" x14ac:dyDescent="0.25">
      <c r="A18" s="39">
        <f>Evidence!A20</f>
        <v>45238</v>
      </c>
      <c r="B18" s="37" t="str">
        <f>IF(Evidence!B20=0,"",Evidence!B20)</f>
        <v/>
      </c>
      <c r="C18" s="37" t="str">
        <f>IF(Evidence!C20=0,"",Evidence!C20)</f>
        <v/>
      </c>
      <c r="D18" s="37" t="str">
        <f>IF(Evidence!D20=0,"",Evidence!D20)</f>
        <v/>
      </c>
      <c r="E18" s="37" t="str">
        <f>IF(Evidence!E20=0,"",Evidence!E20)</f>
        <v/>
      </c>
      <c r="F18" s="56" t="str">
        <f>IF(Evidence!F20=0,"",Evidence!F20)</f>
        <v/>
      </c>
      <c r="G18" s="56"/>
    </row>
    <row r="19" spans="1:7" ht="20.25" customHeight="1" x14ac:dyDescent="0.25">
      <c r="A19" s="39">
        <f>Evidence!A21</f>
        <v>45239</v>
      </c>
      <c r="B19" s="37" t="str">
        <f>IF(Evidence!B21=0,"",Evidence!B21)</f>
        <v/>
      </c>
      <c r="C19" s="37" t="str">
        <f>IF(Evidence!C21=0,"",Evidence!C21)</f>
        <v/>
      </c>
      <c r="D19" s="37" t="str">
        <f>IF(Evidence!D21=0,"",Evidence!D21)</f>
        <v/>
      </c>
      <c r="E19" s="37" t="str">
        <f>IF(Evidence!E21=0,"",Evidence!E21)</f>
        <v/>
      </c>
      <c r="F19" s="56" t="str">
        <f>IF(Evidence!F21=0,"",Evidence!F21)</f>
        <v/>
      </c>
      <c r="G19" s="56"/>
    </row>
    <row r="20" spans="1:7" ht="20.25" customHeight="1" x14ac:dyDescent="0.25">
      <c r="A20" s="39">
        <f>Evidence!A22</f>
        <v>45240</v>
      </c>
      <c r="B20" s="37" t="str">
        <f>IF(Evidence!B22=0,"",Evidence!B22)</f>
        <v/>
      </c>
      <c r="C20" s="37" t="str">
        <f>IF(Evidence!C22=0,"",Evidence!C22)</f>
        <v/>
      </c>
      <c r="D20" s="37" t="str">
        <f>IF(Evidence!D22=0,"",Evidence!D22)</f>
        <v/>
      </c>
      <c r="E20" s="37" t="str">
        <f>IF(Evidence!E22=0,"",Evidence!E22)</f>
        <v/>
      </c>
      <c r="F20" s="56" t="str">
        <f>IF(Evidence!F22=0,"",Evidence!F22)</f>
        <v/>
      </c>
      <c r="G20" s="56"/>
    </row>
    <row r="21" spans="1:7" ht="20.25" customHeight="1" x14ac:dyDescent="0.25">
      <c r="A21" s="39" t="str">
        <f>Evidence!A23</f>
        <v>×</v>
      </c>
      <c r="B21" s="37" t="str">
        <f>IF(Evidence!B23=0,"",Evidence!B23)</f>
        <v/>
      </c>
      <c r="C21" s="37" t="str">
        <f>IF(Evidence!C23=0,"",Evidence!C23)</f>
        <v/>
      </c>
      <c r="D21" s="37" t="str">
        <f>IF(Evidence!D23=0,"",Evidence!D23)</f>
        <v/>
      </c>
      <c r="E21" s="37" t="str">
        <f>IF(Evidence!E23=0,"",Evidence!E23)</f>
        <v/>
      </c>
      <c r="F21" s="56" t="str">
        <f>IF(Evidence!F23=0,"",Evidence!F23)</f>
        <v/>
      </c>
      <c r="G21" s="56"/>
    </row>
    <row r="22" spans="1:7" ht="20.25" customHeight="1" x14ac:dyDescent="0.25">
      <c r="A22" s="39" t="str">
        <f>Evidence!A24</f>
        <v>×</v>
      </c>
      <c r="B22" s="37" t="str">
        <f>IF(Evidence!B24=0,"",Evidence!B24)</f>
        <v/>
      </c>
      <c r="C22" s="37" t="str">
        <f>IF(Evidence!C24=0,"",Evidence!C24)</f>
        <v/>
      </c>
      <c r="D22" s="37" t="str">
        <f>IF(Evidence!D24=0,"",Evidence!D24)</f>
        <v/>
      </c>
      <c r="E22" s="37" t="str">
        <f>IF(Evidence!E24=0,"",Evidence!E24)</f>
        <v/>
      </c>
      <c r="F22" s="56" t="str">
        <f>IF(Evidence!F24=0,"",Evidence!F24)</f>
        <v/>
      </c>
      <c r="G22" s="56"/>
    </row>
    <row r="23" spans="1:7" ht="20.25" customHeight="1" x14ac:dyDescent="0.25">
      <c r="A23" s="39">
        <f>Evidence!A25</f>
        <v>45243</v>
      </c>
      <c r="B23" s="37" t="str">
        <f>IF(Evidence!B25=0,"",Evidence!B25)</f>
        <v/>
      </c>
      <c r="C23" s="37" t="str">
        <f>IF(Evidence!C25=0,"",Evidence!C25)</f>
        <v/>
      </c>
      <c r="D23" s="37" t="str">
        <f>IF(Evidence!D25=0,"",Evidence!D25)</f>
        <v/>
      </c>
      <c r="E23" s="37" t="str">
        <f>IF(Evidence!E25=0,"",Evidence!E25)</f>
        <v/>
      </c>
      <c r="F23" s="56" t="str">
        <f>IF(Evidence!F25=0,"",Evidence!F25)</f>
        <v/>
      </c>
      <c r="G23" s="56"/>
    </row>
    <row r="24" spans="1:7" ht="20.25" customHeight="1" x14ac:dyDescent="0.25">
      <c r="A24" s="39">
        <f>Evidence!A26</f>
        <v>45244</v>
      </c>
      <c r="B24" s="37" t="str">
        <f>IF(Evidence!B26=0,"",Evidence!B26)</f>
        <v/>
      </c>
      <c r="C24" s="37" t="str">
        <f>IF(Evidence!C26=0,"",Evidence!C26)</f>
        <v/>
      </c>
      <c r="D24" s="37" t="str">
        <f>IF(Evidence!D26=0,"",Evidence!D26)</f>
        <v/>
      </c>
      <c r="E24" s="37" t="str">
        <f>IF(Evidence!E26=0,"",Evidence!E26)</f>
        <v/>
      </c>
      <c r="F24" s="56" t="str">
        <f>IF(Evidence!F26=0,"",Evidence!F26)</f>
        <v/>
      </c>
      <c r="G24" s="56"/>
    </row>
    <row r="25" spans="1:7" ht="20.25" customHeight="1" x14ac:dyDescent="0.25">
      <c r="A25" s="39">
        <f>Evidence!A27</f>
        <v>45245</v>
      </c>
      <c r="B25" s="37" t="str">
        <f>IF(Evidence!B27=0,"",Evidence!B27)</f>
        <v/>
      </c>
      <c r="C25" s="37" t="str">
        <f>IF(Evidence!C27=0,"",Evidence!C27)</f>
        <v/>
      </c>
      <c r="D25" s="37" t="str">
        <f>IF(Evidence!D27=0,"",Evidence!D27)</f>
        <v/>
      </c>
      <c r="E25" s="37" t="str">
        <f>IF(Evidence!E27=0,"",Evidence!E27)</f>
        <v/>
      </c>
      <c r="F25" s="56" t="str">
        <f>IF(Evidence!F27=0,"",Evidence!F27)</f>
        <v/>
      </c>
      <c r="G25" s="56"/>
    </row>
    <row r="26" spans="1:7" ht="20.25" customHeight="1" x14ac:dyDescent="0.25">
      <c r="A26" s="39">
        <f>Evidence!A28</f>
        <v>45246</v>
      </c>
      <c r="B26" s="37" t="str">
        <f>IF(Evidence!B28=0,"",Evidence!B28)</f>
        <v/>
      </c>
      <c r="C26" s="37" t="str">
        <f>IF(Evidence!C28=0,"",Evidence!C28)</f>
        <v/>
      </c>
      <c r="D26" s="37" t="str">
        <f>IF(Evidence!D28=0,"",Evidence!D28)</f>
        <v/>
      </c>
      <c r="E26" s="37" t="str">
        <f>IF(Evidence!E28=0,"",Evidence!E28)</f>
        <v/>
      </c>
      <c r="F26" s="56" t="str">
        <f>IF(Evidence!F28=0,"",Evidence!F28)</f>
        <v/>
      </c>
      <c r="G26" s="56"/>
    </row>
    <row r="27" spans="1:7" ht="20.25" customHeight="1" x14ac:dyDescent="0.25">
      <c r="A27" s="39" t="str">
        <f>Evidence!A29</f>
        <v>×</v>
      </c>
      <c r="B27" s="37" t="str">
        <f>IF(Evidence!B29=0,"",Evidence!B29)</f>
        <v/>
      </c>
      <c r="C27" s="37" t="str">
        <f>IF(Evidence!C29=0,"",Evidence!C29)</f>
        <v/>
      </c>
      <c r="D27" s="37" t="str">
        <f>IF(Evidence!D29=0,"",Evidence!D29)</f>
        <v/>
      </c>
      <c r="E27" s="37" t="str">
        <f>IF(Evidence!E29=0,"",Evidence!E29)</f>
        <v/>
      </c>
      <c r="F27" s="56" t="str">
        <f>IF(Evidence!F29=0,"",Evidence!F29)</f>
        <v/>
      </c>
      <c r="G27" s="56"/>
    </row>
    <row r="28" spans="1:7" ht="20.25" customHeight="1" x14ac:dyDescent="0.25">
      <c r="A28" s="39" t="str">
        <f>Evidence!A30</f>
        <v>×</v>
      </c>
      <c r="B28" s="37" t="str">
        <f>IF(Evidence!B30=0,"",Evidence!B30)</f>
        <v/>
      </c>
      <c r="C28" s="37" t="str">
        <f>IF(Evidence!C30=0,"",Evidence!C30)</f>
        <v/>
      </c>
      <c r="D28" s="37" t="str">
        <f>IF(Evidence!D30=0,"",Evidence!D30)</f>
        <v/>
      </c>
      <c r="E28" s="37" t="str">
        <f>IF(Evidence!E30=0,"",Evidence!E30)</f>
        <v/>
      </c>
      <c r="F28" s="56" t="str">
        <f>IF(Evidence!F30=0,"",Evidence!F30)</f>
        <v/>
      </c>
      <c r="G28" s="56"/>
    </row>
    <row r="29" spans="1:7" ht="20.25" customHeight="1" x14ac:dyDescent="0.25">
      <c r="A29" s="39" t="str">
        <f>Evidence!A31</f>
        <v>×</v>
      </c>
      <c r="B29" s="37" t="str">
        <f>IF(Evidence!B31=0,"",Evidence!B31)</f>
        <v/>
      </c>
      <c r="C29" s="37" t="str">
        <f>IF(Evidence!C31=0,"",Evidence!C31)</f>
        <v/>
      </c>
      <c r="D29" s="37" t="str">
        <f>IF(Evidence!D31=0,"",Evidence!D31)</f>
        <v/>
      </c>
      <c r="E29" s="37" t="str">
        <f>IF(Evidence!E31=0,"",Evidence!E31)</f>
        <v/>
      </c>
      <c r="F29" s="56" t="str">
        <f>IF(Evidence!F31=0,"",Evidence!F31)</f>
        <v/>
      </c>
      <c r="G29" s="56"/>
    </row>
    <row r="30" spans="1:7" ht="20.25" customHeight="1" x14ac:dyDescent="0.25">
      <c r="A30" s="39">
        <f>Evidence!A32</f>
        <v>45250</v>
      </c>
      <c r="B30" s="37" t="str">
        <f>IF(Evidence!B32=0,"",Evidence!B32)</f>
        <v/>
      </c>
      <c r="C30" s="37" t="str">
        <f>IF(Evidence!C32=0,"",Evidence!C32)</f>
        <v/>
      </c>
      <c r="D30" s="37" t="str">
        <f>IF(Evidence!D32=0,"",Evidence!D32)</f>
        <v/>
      </c>
      <c r="E30" s="37" t="str">
        <f>IF(Evidence!E32=0,"",Evidence!E32)</f>
        <v/>
      </c>
      <c r="F30" s="56" t="str">
        <f>IF(Evidence!F32=0,"",Evidence!F32)</f>
        <v/>
      </c>
      <c r="G30" s="56"/>
    </row>
    <row r="31" spans="1:7" ht="20.25" customHeight="1" x14ac:dyDescent="0.25">
      <c r="A31" s="39">
        <f>Evidence!A33</f>
        <v>45251</v>
      </c>
      <c r="B31" s="37" t="str">
        <f>IF(Evidence!B33=0,"",Evidence!B33)</f>
        <v/>
      </c>
      <c r="C31" s="37" t="str">
        <f>IF(Evidence!C33=0,"",Evidence!C33)</f>
        <v/>
      </c>
      <c r="D31" s="37" t="str">
        <f>IF(Evidence!D33=0,"",Evidence!D33)</f>
        <v/>
      </c>
      <c r="E31" s="37" t="str">
        <f>IF(Evidence!E33=0,"",Evidence!E33)</f>
        <v/>
      </c>
      <c r="F31" s="56" t="str">
        <f>IF(Evidence!F33=0,"",Evidence!F33)</f>
        <v/>
      </c>
      <c r="G31" s="56"/>
    </row>
    <row r="32" spans="1:7" ht="20.25" customHeight="1" x14ac:dyDescent="0.25">
      <c r="A32" s="39">
        <f>Evidence!A34</f>
        <v>45252</v>
      </c>
      <c r="B32" s="37" t="str">
        <f>IF(Evidence!B34=0,"",Evidence!B34)</f>
        <v/>
      </c>
      <c r="C32" s="37" t="str">
        <f>IF(Evidence!C34=0,"",Evidence!C34)</f>
        <v/>
      </c>
      <c r="D32" s="37" t="str">
        <f>IF(Evidence!D34=0,"",Evidence!D34)</f>
        <v/>
      </c>
      <c r="E32" s="37" t="str">
        <f>IF(Evidence!E34=0,"",Evidence!E34)</f>
        <v/>
      </c>
      <c r="F32" s="56" t="str">
        <f>IF(Evidence!F34=0,"",Evidence!F34)</f>
        <v/>
      </c>
      <c r="G32" s="56"/>
    </row>
    <row r="33" spans="1:7" ht="20.25" customHeight="1" x14ac:dyDescent="0.25">
      <c r="A33" s="39">
        <f>Evidence!A35</f>
        <v>45253</v>
      </c>
      <c r="B33" s="37" t="str">
        <f>IF(Evidence!B35=0,"",Evidence!B35)</f>
        <v/>
      </c>
      <c r="C33" s="37" t="str">
        <f>IF(Evidence!C35=0,"",Evidence!C35)</f>
        <v/>
      </c>
      <c r="D33" s="37" t="str">
        <f>IF(Evidence!D35=0,"",Evidence!D35)</f>
        <v/>
      </c>
      <c r="E33" s="37" t="str">
        <f>IF(Evidence!E35=0,"",Evidence!E35)</f>
        <v/>
      </c>
      <c r="F33" s="56" t="str">
        <f>IF(Evidence!F35=0,"",Evidence!F35)</f>
        <v/>
      </c>
      <c r="G33" s="56"/>
    </row>
    <row r="34" spans="1:7" ht="20.25" customHeight="1" x14ac:dyDescent="0.25">
      <c r="A34" s="39">
        <f>Evidence!A36</f>
        <v>45254</v>
      </c>
      <c r="B34" s="37" t="str">
        <f>IF(Evidence!B36=0,"",Evidence!B36)</f>
        <v/>
      </c>
      <c r="C34" s="37" t="str">
        <f>IF(Evidence!C36=0,"",Evidence!C36)</f>
        <v/>
      </c>
      <c r="D34" s="37" t="str">
        <f>IF(Evidence!D36=0,"",Evidence!D36)</f>
        <v/>
      </c>
      <c r="E34" s="37" t="str">
        <f>IF(Evidence!E36=0,"",Evidence!E36)</f>
        <v/>
      </c>
      <c r="F34" s="56" t="str">
        <f>IF(Evidence!F36=0,"",Evidence!F36)</f>
        <v/>
      </c>
      <c r="G34" s="56"/>
    </row>
    <row r="35" spans="1:7" ht="20.25" customHeight="1" x14ac:dyDescent="0.25">
      <c r="A35" s="39" t="str">
        <f>Evidence!A37</f>
        <v>×</v>
      </c>
      <c r="B35" s="37" t="str">
        <f>IF(Evidence!B37=0,"",Evidence!B37)</f>
        <v/>
      </c>
      <c r="C35" s="37" t="str">
        <f>IF(Evidence!C37=0,"",Evidence!C37)</f>
        <v/>
      </c>
      <c r="D35" s="37" t="str">
        <f>IF(Evidence!D37=0,"",Evidence!D37)</f>
        <v/>
      </c>
      <c r="E35" s="37" t="str">
        <f>IF(Evidence!E37=0,"",Evidence!E37)</f>
        <v/>
      </c>
      <c r="F35" s="56" t="str">
        <f>IF(Evidence!F37=0,"",Evidence!F37)</f>
        <v/>
      </c>
      <c r="G35" s="56"/>
    </row>
    <row r="36" spans="1:7" ht="20.25" customHeight="1" x14ac:dyDescent="0.25">
      <c r="A36" s="39" t="str">
        <f>Evidence!A38</f>
        <v>×</v>
      </c>
      <c r="B36" s="37" t="str">
        <f>IF(Evidence!B38=0,"",Evidence!B38)</f>
        <v/>
      </c>
      <c r="C36" s="37" t="str">
        <f>IF(Evidence!C38=0,"",Evidence!C38)</f>
        <v/>
      </c>
      <c r="D36" s="37" t="str">
        <f>IF(Evidence!D38=0,"",Evidence!D38)</f>
        <v/>
      </c>
      <c r="E36" s="37" t="str">
        <f>IF(Evidence!E38=0,"",Evidence!E38)</f>
        <v/>
      </c>
      <c r="F36" s="56" t="str">
        <f>IF(Evidence!F38=0,"",Evidence!F38)</f>
        <v/>
      </c>
      <c r="G36" s="56"/>
    </row>
    <row r="37" spans="1:7" ht="20.25" customHeight="1" x14ac:dyDescent="0.25">
      <c r="A37" s="39">
        <f>Evidence!A39</f>
        <v>45257</v>
      </c>
      <c r="B37" s="37" t="str">
        <f>IF(Evidence!B39=0,"",Evidence!B39)</f>
        <v/>
      </c>
      <c r="C37" s="37" t="str">
        <f>IF(Evidence!C39=0,"",Evidence!C39)</f>
        <v/>
      </c>
      <c r="D37" s="37" t="str">
        <f>IF(Evidence!D39=0,"",Evidence!D39)</f>
        <v/>
      </c>
      <c r="E37" s="37" t="str">
        <f>IF(Evidence!E39=0,"",Evidence!E39)</f>
        <v/>
      </c>
      <c r="F37" s="56" t="str">
        <f>IF(Evidence!F39=0,"",Evidence!F39)</f>
        <v/>
      </c>
      <c r="G37" s="56"/>
    </row>
    <row r="38" spans="1:7" ht="20.25" customHeight="1" x14ac:dyDescent="0.25">
      <c r="A38" s="39">
        <f>Evidence!A40</f>
        <v>45258</v>
      </c>
      <c r="B38" s="37" t="str">
        <f>IF(Evidence!B40=0,"",Evidence!B40)</f>
        <v/>
      </c>
      <c r="C38" s="37" t="str">
        <f>IF(Evidence!C40=0,"",Evidence!C40)</f>
        <v/>
      </c>
      <c r="D38" s="37" t="str">
        <f>IF(Evidence!D40=0,"",Evidence!D40)</f>
        <v/>
      </c>
      <c r="E38" s="37" t="str">
        <f>IF(Evidence!E40=0,"",Evidence!E40)</f>
        <v/>
      </c>
      <c r="F38" s="56" t="str">
        <f>IF(Evidence!F40=0,"",Evidence!F40)</f>
        <v/>
      </c>
      <c r="G38" s="56"/>
    </row>
    <row r="39" spans="1:7" ht="20.25" customHeight="1" x14ac:dyDescent="0.25">
      <c r="A39" s="39">
        <f>Evidence!A41</f>
        <v>45259</v>
      </c>
      <c r="B39" s="37" t="str">
        <f>IF(Evidence!B41=0,"",Evidence!B41)</f>
        <v/>
      </c>
      <c r="C39" s="37" t="str">
        <f>IF(Evidence!C41=0,"",Evidence!C41)</f>
        <v/>
      </c>
      <c r="D39" s="37" t="str">
        <f>IF(Evidence!D41=0,"",Evidence!D41)</f>
        <v/>
      </c>
      <c r="E39" s="37" t="str">
        <f>IF(Evidence!E41=0,"",Evidence!E41)</f>
        <v/>
      </c>
      <c r="F39" s="56" t="str">
        <f>IF(Evidence!F41=0,"",Evidence!F41)</f>
        <v/>
      </c>
      <c r="G39" s="56"/>
    </row>
    <row r="40" spans="1:7" ht="20.25" customHeight="1" x14ac:dyDescent="0.25">
      <c r="A40" s="39">
        <f>Evidence!A42</f>
        <v>45260</v>
      </c>
      <c r="B40" s="37" t="str">
        <f>IF(Evidence!B42=0,"",Evidence!B42)</f>
        <v/>
      </c>
      <c r="C40" s="37" t="str">
        <f>IF(Evidence!C42=0,"",Evidence!C42)</f>
        <v/>
      </c>
      <c r="D40" s="37" t="str">
        <f>IF(Evidence!D42=0,"",Evidence!D42)</f>
        <v/>
      </c>
      <c r="E40" s="37" t="str">
        <f>IF(Evidence!E42=0,"",Evidence!E42)</f>
        <v/>
      </c>
      <c r="F40" s="56" t="str">
        <f>IF(Evidence!F42=0,"",Evidence!F42)</f>
        <v/>
      </c>
      <c r="G40" s="56"/>
    </row>
    <row r="41" spans="1:7" ht="20.25" customHeight="1" x14ac:dyDescent="0.25">
      <c r="A41" s="39" t="str">
        <f>Evidence!A43</f>
        <v>×</v>
      </c>
      <c r="B41" s="37" t="str">
        <f>IF(Evidence!B43=0,"",Evidence!B43)</f>
        <v/>
      </c>
      <c r="C41" s="37" t="str">
        <f>IF(Evidence!C43=0,"",Evidence!C43)</f>
        <v/>
      </c>
      <c r="D41" s="37" t="str">
        <f>IF(Evidence!D43=0,"",Evidence!D43)</f>
        <v/>
      </c>
      <c r="E41" s="37" t="str">
        <f>IF(Evidence!E43=0,"",Evidence!E43)</f>
        <v/>
      </c>
      <c r="F41" s="56" t="str">
        <f>IF(Evidence!F43=0,"",Evidence!F43)</f>
        <v/>
      </c>
      <c r="G41" s="56"/>
    </row>
    <row r="42" spans="1:7" ht="24" customHeight="1" x14ac:dyDescent="0.25">
      <c r="A42" s="15"/>
      <c r="B42" s="35"/>
      <c r="C42" s="28"/>
      <c r="D42" s="28"/>
      <c r="E42" s="28"/>
      <c r="F42" s="26"/>
      <c r="G42" s="16"/>
    </row>
    <row r="43" spans="1:7" x14ac:dyDescent="0.25">
      <c r="A43" s="8"/>
      <c r="B43" s="8"/>
      <c r="C43" s="8"/>
      <c r="D43" s="8"/>
      <c r="E43" s="8"/>
      <c r="F43" s="8"/>
      <c r="G43" s="8"/>
    </row>
    <row r="44" spans="1:7" x14ac:dyDescent="0.25">
      <c r="A44" s="25" t="s">
        <v>28</v>
      </c>
      <c r="B44" s="25"/>
      <c r="C44" s="22"/>
      <c r="D44" s="22"/>
      <c r="E44" s="22"/>
      <c r="F44" s="22"/>
      <c r="G44" s="8"/>
    </row>
    <row r="45" spans="1:7" x14ac:dyDescent="0.25">
      <c r="A45" s="8"/>
      <c r="B45" s="8"/>
      <c r="C45" s="57" t="s">
        <v>29</v>
      </c>
      <c r="D45" s="57"/>
      <c r="E45" s="57"/>
      <c r="F45" s="57"/>
      <c r="G45" s="8"/>
    </row>
    <row r="46" spans="1:7" x14ac:dyDescent="0.25">
      <c r="A46" s="8"/>
      <c r="B46" s="8"/>
      <c r="C46" s="8"/>
      <c r="D46" s="8"/>
      <c r="E46" s="8"/>
      <c r="F46" s="8"/>
      <c r="G46" s="8"/>
    </row>
  </sheetData>
  <sheetProtection algorithmName="SHA-512" hashValue="H5/ZdAkNsda/pjdQxwIjXv4rRUTySb43VvmU3PmzzRq+W1zzH46F5nrVP/JMamFxooMwKTRM0OuFI4RqOQHlig==" saltValue="AUa9STq1iIeoOF2/M8vy+Q==" spinCount="100000" sheet="1" objects="1" scenarios="1"/>
  <mergeCells count="39">
    <mergeCell ref="C45:F45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6:G6"/>
    <mergeCell ref="A9:G9"/>
    <mergeCell ref="F10:G10"/>
    <mergeCell ref="F11:G11"/>
    <mergeCell ref="A2:G2"/>
    <mergeCell ref="F4:G4"/>
    <mergeCell ref="F5:G5"/>
    <mergeCell ref="D10:E10"/>
  </mergeCells>
  <pageMargins left="0.43307086614173229" right="0.43307086614173229" top="0.55118110236220474" bottom="0.35433070866141736" header="0.19685039370078741" footer="0.19685039370078741"/>
  <pageSetup paperSize="9" scale="88" fitToHeight="0" orientation="portrait" r:id="rId1"/>
  <headerFooter scaleWithDoc="0" alignWithMargins="0">
    <oddHeader>&amp;L&amp;"Cambria,Obyčejné"&amp;8Formulář OZ/Vykaz DPP-DPC-OST
ver. 2020.01 &amp;C&amp;"Cambria,Obyčejné"PRÁVNICKÁ FAKULTA UNIVERZITY KARLOVY 
Nám. Curieových 7, 116 40 Praha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L99"/>
  <sheetViews>
    <sheetView workbookViewId="0">
      <selection activeCell="K2" sqref="K2"/>
    </sheetView>
  </sheetViews>
  <sheetFormatPr defaultRowHeight="15" x14ac:dyDescent="0.25"/>
  <cols>
    <col min="1" max="1" width="13.140625" customWidth="1"/>
    <col min="2" max="2" width="55.140625" customWidth="1"/>
    <col min="3" max="3" width="8.7109375" bestFit="1" customWidth="1"/>
    <col min="4" max="4" width="9.42578125" bestFit="1" customWidth="1"/>
    <col min="5" max="5" width="12.28515625" customWidth="1"/>
    <col min="11" max="11" width="21.85546875" customWidth="1"/>
  </cols>
  <sheetData>
    <row r="1" spans="1:12" x14ac:dyDescent="0.25">
      <c r="A1" t="s">
        <v>30</v>
      </c>
      <c r="B1" t="s">
        <v>31</v>
      </c>
      <c r="C1" t="s">
        <v>32</v>
      </c>
      <c r="D1" t="s">
        <v>33</v>
      </c>
      <c r="E1" t="s">
        <v>34</v>
      </c>
    </row>
    <row r="2" spans="1:12" x14ac:dyDescent="0.25">
      <c r="K2" t="s">
        <v>35</v>
      </c>
      <c r="L2" t="s">
        <v>36</v>
      </c>
    </row>
    <row r="3" spans="1:12" x14ac:dyDescent="0.25">
      <c r="A3" s="33">
        <v>0.22916666666666666</v>
      </c>
      <c r="K3" t="s">
        <v>2</v>
      </c>
      <c r="L3" t="s">
        <v>37</v>
      </c>
    </row>
    <row r="4" spans="1:12" x14ac:dyDescent="0.25">
      <c r="A4" s="33">
        <v>2.0833333333333332E-2</v>
      </c>
    </row>
    <row r="5" spans="1:12" x14ac:dyDescent="0.25">
      <c r="A5" s="33">
        <f>A3+A4</f>
        <v>0.25</v>
      </c>
    </row>
    <row r="7" spans="1:12" x14ac:dyDescent="0.25">
      <c r="K7" t="s">
        <v>38</v>
      </c>
    </row>
    <row r="8" spans="1:12" x14ac:dyDescent="0.25">
      <c r="K8" t="s">
        <v>39</v>
      </c>
    </row>
    <row r="9" spans="1:12" x14ac:dyDescent="0.25">
      <c r="K9" t="s">
        <v>40</v>
      </c>
    </row>
    <row r="10" spans="1:12" x14ac:dyDescent="0.25">
      <c r="A10">
        <f>Evidence!F10</f>
        <v>2023</v>
      </c>
    </row>
    <row r="11" spans="1:12" x14ac:dyDescent="0.25">
      <c r="A11" t="s">
        <v>41</v>
      </c>
      <c r="B11">
        <v>1</v>
      </c>
    </row>
    <row r="12" spans="1:12" x14ac:dyDescent="0.25">
      <c r="A12" t="s">
        <v>42</v>
      </c>
      <c r="B12">
        <v>2</v>
      </c>
      <c r="K12" t="s">
        <v>43</v>
      </c>
    </row>
    <row r="13" spans="1:12" x14ac:dyDescent="0.25">
      <c r="A13" t="s">
        <v>44</v>
      </c>
      <c r="B13">
        <v>3</v>
      </c>
      <c r="E13" s="1"/>
      <c r="K13" t="s">
        <v>45</v>
      </c>
    </row>
    <row r="14" spans="1:12" x14ac:dyDescent="0.25">
      <c r="A14" t="s">
        <v>46</v>
      </c>
      <c r="B14">
        <v>4</v>
      </c>
      <c r="E14" s="1"/>
    </row>
    <row r="15" spans="1:12" x14ac:dyDescent="0.25">
      <c r="A15" t="s">
        <v>47</v>
      </c>
      <c r="B15">
        <v>5</v>
      </c>
      <c r="E15" s="1"/>
    </row>
    <row r="16" spans="1:12" x14ac:dyDescent="0.25">
      <c r="A16" t="s">
        <v>48</v>
      </c>
      <c r="B16">
        <v>6</v>
      </c>
      <c r="E16" s="1"/>
    </row>
    <row r="17" spans="1:5" x14ac:dyDescent="0.25">
      <c r="A17" t="s">
        <v>49</v>
      </c>
      <c r="B17">
        <v>7</v>
      </c>
      <c r="E17" s="1"/>
    </row>
    <row r="18" spans="1:5" x14ac:dyDescent="0.25">
      <c r="A18" t="s">
        <v>50</v>
      </c>
      <c r="B18">
        <v>8</v>
      </c>
    </row>
    <row r="19" spans="1:5" x14ac:dyDescent="0.25">
      <c r="A19" t="s">
        <v>51</v>
      </c>
      <c r="B19">
        <v>9</v>
      </c>
    </row>
    <row r="20" spans="1:5" x14ac:dyDescent="0.25">
      <c r="A20" t="s">
        <v>52</v>
      </c>
      <c r="B20">
        <v>10</v>
      </c>
    </row>
    <row r="21" spans="1:5" x14ac:dyDescent="0.25">
      <c r="A21" t="s">
        <v>7</v>
      </c>
      <c r="B21">
        <v>11</v>
      </c>
    </row>
    <row r="22" spans="1:5" x14ac:dyDescent="0.25">
      <c r="A22" t="s">
        <v>53</v>
      </c>
      <c r="B22">
        <v>12</v>
      </c>
    </row>
    <row r="24" spans="1:5" x14ac:dyDescent="0.25">
      <c r="E24" s="1"/>
    </row>
    <row r="27" spans="1:5" x14ac:dyDescent="0.25">
      <c r="A27">
        <v>1</v>
      </c>
    </row>
    <row r="28" spans="1:5" x14ac:dyDescent="0.25">
      <c r="A28">
        <v>2</v>
      </c>
      <c r="E28" s="1"/>
    </row>
    <row r="29" spans="1:5" x14ac:dyDescent="0.25">
      <c r="A29">
        <v>3</v>
      </c>
    </row>
    <row r="30" spans="1:5" x14ac:dyDescent="0.25">
      <c r="A30">
        <v>4</v>
      </c>
      <c r="E30" s="1"/>
    </row>
    <row r="31" spans="1:5" x14ac:dyDescent="0.25">
      <c r="A31">
        <v>5</v>
      </c>
    </row>
    <row r="32" spans="1:5" x14ac:dyDescent="0.25">
      <c r="A32">
        <v>6</v>
      </c>
    </row>
    <row r="33" spans="1:5" x14ac:dyDescent="0.25">
      <c r="A33">
        <v>7</v>
      </c>
    </row>
    <row r="34" spans="1:5" x14ac:dyDescent="0.25">
      <c r="A34">
        <v>8</v>
      </c>
      <c r="E34" s="1"/>
    </row>
    <row r="35" spans="1:5" x14ac:dyDescent="0.25">
      <c r="A35">
        <v>9</v>
      </c>
    </row>
    <row r="36" spans="1:5" x14ac:dyDescent="0.25">
      <c r="A36">
        <v>10</v>
      </c>
    </row>
    <row r="37" spans="1:5" x14ac:dyDescent="0.25">
      <c r="A37">
        <v>11</v>
      </c>
    </row>
    <row r="38" spans="1:5" x14ac:dyDescent="0.25">
      <c r="A38">
        <v>12</v>
      </c>
    </row>
    <row r="39" spans="1:5" x14ac:dyDescent="0.25">
      <c r="A39">
        <v>13</v>
      </c>
      <c r="E39" s="1"/>
    </row>
    <row r="40" spans="1:5" x14ac:dyDescent="0.25">
      <c r="A40">
        <v>14</v>
      </c>
      <c r="E40" s="1"/>
    </row>
    <row r="41" spans="1:5" x14ac:dyDescent="0.25">
      <c r="A41">
        <v>15</v>
      </c>
      <c r="E41" s="1"/>
    </row>
    <row r="42" spans="1:5" x14ac:dyDescent="0.25">
      <c r="A42">
        <v>16</v>
      </c>
      <c r="E42" s="1"/>
    </row>
    <row r="43" spans="1:5" x14ac:dyDescent="0.25">
      <c r="A43">
        <v>17</v>
      </c>
      <c r="E43" s="1"/>
    </row>
    <row r="44" spans="1:5" x14ac:dyDescent="0.25">
      <c r="A44">
        <v>18</v>
      </c>
      <c r="E44" s="1"/>
    </row>
    <row r="45" spans="1:5" x14ac:dyDescent="0.25">
      <c r="A45">
        <v>19</v>
      </c>
      <c r="E45" s="1"/>
    </row>
    <row r="46" spans="1:5" x14ac:dyDescent="0.25">
      <c r="A46">
        <v>20</v>
      </c>
      <c r="E46" s="1"/>
    </row>
    <row r="47" spans="1:5" x14ac:dyDescent="0.25">
      <c r="A47">
        <v>21</v>
      </c>
      <c r="E47" s="1"/>
    </row>
    <row r="48" spans="1:5" x14ac:dyDescent="0.25">
      <c r="A48">
        <v>22</v>
      </c>
      <c r="E48" s="1"/>
    </row>
    <row r="49" spans="1:5" x14ac:dyDescent="0.25">
      <c r="A49">
        <v>23</v>
      </c>
      <c r="E49" s="1"/>
    </row>
    <row r="50" spans="1:5" x14ac:dyDescent="0.25">
      <c r="A50">
        <v>24</v>
      </c>
    </row>
    <row r="51" spans="1:5" x14ac:dyDescent="0.25">
      <c r="A51">
        <v>25</v>
      </c>
    </row>
    <row r="52" spans="1:5" x14ac:dyDescent="0.25">
      <c r="A52">
        <v>26</v>
      </c>
    </row>
    <row r="53" spans="1:5" x14ac:dyDescent="0.25">
      <c r="A53">
        <v>27</v>
      </c>
    </row>
    <row r="54" spans="1:5" x14ac:dyDescent="0.25">
      <c r="A54">
        <v>28</v>
      </c>
    </row>
    <row r="55" spans="1:5" x14ac:dyDescent="0.25">
      <c r="A55">
        <v>29</v>
      </c>
    </row>
    <row r="56" spans="1:5" x14ac:dyDescent="0.25">
      <c r="A56">
        <v>30</v>
      </c>
    </row>
    <row r="57" spans="1:5" x14ac:dyDescent="0.25">
      <c r="A57">
        <v>31</v>
      </c>
    </row>
    <row r="60" spans="1:5" x14ac:dyDescent="0.25">
      <c r="A60" s="1">
        <v>45227</v>
      </c>
      <c r="B60">
        <v>1</v>
      </c>
    </row>
    <row r="61" spans="1:5" x14ac:dyDescent="0.25">
      <c r="A61" s="1">
        <v>45247</v>
      </c>
      <c r="B61">
        <v>1</v>
      </c>
    </row>
    <row r="62" spans="1:5" x14ac:dyDescent="0.25">
      <c r="A62" s="1">
        <v>45284</v>
      </c>
      <c r="B62">
        <v>1</v>
      </c>
    </row>
    <row r="63" spans="1:5" x14ac:dyDescent="0.25">
      <c r="A63" s="1">
        <v>45285</v>
      </c>
      <c r="B63">
        <v>1</v>
      </c>
    </row>
    <row r="64" spans="1:5" x14ac:dyDescent="0.25">
      <c r="A64" s="1">
        <v>45286</v>
      </c>
      <c r="B64">
        <v>1</v>
      </c>
    </row>
    <row r="65" spans="1:2" x14ac:dyDescent="0.25">
      <c r="A65" s="1">
        <v>45292</v>
      </c>
      <c r="B65">
        <v>1</v>
      </c>
    </row>
    <row r="66" spans="1:2" x14ac:dyDescent="0.25">
      <c r="A66" s="1">
        <v>45380</v>
      </c>
      <c r="B66">
        <v>1</v>
      </c>
    </row>
    <row r="67" spans="1:2" x14ac:dyDescent="0.25">
      <c r="A67" s="1">
        <v>45383</v>
      </c>
      <c r="B67">
        <v>1</v>
      </c>
    </row>
    <row r="68" spans="1:2" x14ac:dyDescent="0.25">
      <c r="A68" s="1">
        <v>45413</v>
      </c>
      <c r="B68">
        <v>1</v>
      </c>
    </row>
    <row r="69" spans="1:2" x14ac:dyDescent="0.25">
      <c r="A69" s="1">
        <v>45420</v>
      </c>
      <c r="B69">
        <v>1</v>
      </c>
    </row>
    <row r="70" spans="1:2" x14ac:dyDescent="0.25">
      <c r="A70" s="1">
        <v>45478</v>
      </c>
      <c r="B70">
        <v>1</v>
      </c>
    </row>
    <row r="71" spans="1:2" x14ac:dyDescent="0.25">
      <c r="A71" s="1">
        <v>45479</v>
      </c>
      <c r="B71">
        <v>1</v>
      </c>
    </row>
    <row r="72" spans="1:2" x14ac:dyDescent="0.25">
      <c r="A72" s="1">
        <v>45563</v>
      </c>
      <c r="B72">
        <v>1</v>
      </c>
    </row>
    <row r="73" spans="1:2" x14ac:dyDescent="0.25">
      <c r="A73" s="1">
        <v>45593</v>
      </c>
      <c r="B73">
        <v>1</v>
      </c>
    </row>
    <row r="74" spans="1:2" x14ac:dyDescent="0.25">
      <c r="A74" s="1">
        <v>45613</v>
      </c>
      <c r="B74">
        <v>1</v>
      </c>
    </row>
    <row r="75" spans="1:2" x14ac:dyDescent="0.25">
      <c r="A75" s="1">
        <v>45650</v>
      </c>
      <c r="B75">
        <v>1</v>
      </c>
    </row>
    <row r="76" spans="1:2" x14ac:dyDescent="0.25">
      <c r="A76" s="1">
        <v>45651</v>
      </c>
      <c r="B76">
        <v>1</v>
      </c>
    </row>
    <row r="77" spans="1:2" x14ac:dyDescent="0.25">
      <c r="A77" s="1">
        <v>45652</v>
      </c>
      <c r="B77">
        <v>1</v>
      </c>
    </row>
    <row r="78" spans="1:2" x14ac:dyDescent="0.25">
      <c r="A78" s="1">
        <v>45658</v>
      </c>
      <c r="B78">
        <v>1</v>
      </c>
    </row>
    <row r="79" spans="1:2" x14ac:dyDescent="0.25">
      <c r="A79" s="1">
        <v>45765</v>
      </c>
      <c r="B79">
        <v>1</v>
      </c>
    </row>
    <row r="80" spans="1:2" x14ac:dyDescent="0.25">
      <c r="A80" s="1">
        <v>45778</v>
      </c>
      <c r="B80">
        <v>1</v>
      </c>
    </row>
    <row r="81" spans="1:2" x14ac:dyDescent="0.25">
      <c r="A81" s="1">
        <v>45785</v>
      </c>
      <c r="B81">
        <v>1</v>
      </c>
    </row>
    <row r="82" spans="1:2" x14ac:dyDescent="0.25">
      <c r="A82" s="1">
        <v>45843</v>
      </c>
      <c r="B82">
        <v>1</v>
      </c>
    </row>
    <row r="83" spans="1:2" x14ac:dyDescent="0.25">
      <c r="A83" s="1">
        <v>45844</v>
      </c>
      <c r="B83">
        <v>1</v>
      </c>
    </row>
    <row r="84" spans="1:2" x14ac:dyDescent="0.25">
      <c r="A84" s="1">
        <v>45928</v>
      </c>
      <c r="B84">
        <v>1</v>
      </c>
    </row>
    <row r="85" spans="1:2" x14ac:dyDescent="0.25">
      <c r="A85" s="1">
        <v>45958</v>
      </c>
      <c r="B85">
        <v>1</v>
      </c>
    </row>
    <row r="86" spans="1:2" x14ac:dyDescent="0.25">
      <c r="A86" s="1">
        <v>45978</v>
      </c>
      <c r="B86">
        <v>1</v>
      </c>
    </row>
    <row r="87" spans="1:2" x14ac:dyDescent="0.25">
      <c r="A87" s="1">
        <v>46015</v>
      </c>
      <c r="B87">
        <v>1</v>
      </c>
    </row>
    <row r="88" spans="1:2" x14ac:dyDescent="0.25">
      <c r="A88" s="1">
        <v>46016</v>
      </c>
      <c r="B88">
        <v>1</v>
      </c>
    </row>
    <row r="89" spans="1:2" x14ac:dyDescent="0.25">
      <c r="A89" s="1">
        <v>46017</v>
      </c>
      <c r="B89">
        <v>1</v>
      </c>
    </row>
    <row r="90" spans="1:2" x14ac:dyDescent="0.25">
      <c r="A90" s="1">
        <v>46023</v>
      </c>
      <c r="B90">
        <v>1</v>
      </c>
    </row>
    <row r="91" spans="1:2" x14ac:dyDescent="0.25">
      <c r="A91" s="1"/>
    </row>
    <row r="92" spans="1:2" x14ac:dyDescent="0.25">
      <c r="A92" s="1"/>
    </row>
    <row r="93" spans="1:2" x14ac:dyDescent="0.25">
      <c r="A93" s="1"/>
    </row>
    <row r="94" spans="1:2" x14ac:dyDescent="0.25">
      <c r="A94" s="1"/>
    </row>
    <row r="95" spans="1:2" x14ac:dyDescent="0.25">
      <c r="A95" s="1"/>
    </row>
    <row r="96" spans="1:2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492c03-6fd0-4ece-901d-5bac772fa7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2C5CB35B0B1E4A9A35250CADB4DA58" ma:contentTypeVersion="13" ma:contentTypeDescription="Vytvoří nový dokument" ma:contentTypeScope="" ma:versionID="2f6a355af3fb3f6861ad345e3b9b22cd">
  <xsd:schema xmlns:xsd="http://www.w3.org/2001/XMLSchema" xmlns:xs="http://www.w3.org/2001/XMLSchema" xmlns:p="http://schemas.microsoft.com/office/2006/metadata/properties" xmlns:ns3="a4492c03-6fd0-4ece-901d-5bac772fa747" xmlns:ns4="f33bc4f9-3aef-4be8-9f62-a8c6c855ba0e" targetNamespace="http://schemas.microsoft.com/office/2006/metadata/properties" ma:root="true" ma:fieldsID="c5ed889994d39db297fef328f39f7f79" ns3:_="" ns4:_="">
    <xsd:import namespace="a4492c03-6fd0-4ece-901d-5bac772fa747"/>
    <xsd:import namespace="f33bc4f9-3aef-4be8-9f62-a8c6c855ba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92c03-6fd0-4ece-901d-5bac772fa7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bc4f9-3aef-4be8-9f62-a8c6c855ba0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F7B64E-873B-4C4C-BF07-690DDC1A95E2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f33bc4f9-3aef-4be8-9f62-a8c6c855ba0e"/>
    <ds:schemaRef ds:uri="a4492c03-6fd0-4ece-901d-5bac772fa74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F8BB2CB-A149-4EB2-A2D4-D12676E29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492c03-6fd0-4ece-901d-5bac772fa747"/>
    <ds:schemaRef ds:uri="f33bc4f9-3aef-4be8-9f62-a8c6c855b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D4AEEE-7720-4089-A329-E0075CEABF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Evidence</vt:lpstr>
      <vt:lpstr>Rozvrh</vt:lpstr>
      <vt:lpstr>Evidence!Oblast_tisku</vt:lpstr>
      <vt:lpstr>Rozvrh!Oblast_tisku</vt:lpstr>
    </vt:vector>
  </TitlesOfParts>
  <Manager/>
  <Company>Univerzita Karlova, Právnická Fakulta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Miroslav Sojka</dc:creator>
  <cp:keywords/>
  <dc:description/>
  <cp:lastModifiedBy>Miroslav Sojka</cp:lastModifiedBy>
  <cp:revision/>
  <dcterms:created xsi:type="dcterms:W3CDTF">2018-11-14T08:58:02Z</dcterms:created>
  <dcterms:modified xsi:type="dcterms:W3CDTF">2023-10-26T13:24:31Z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0x0101008B2C5CB35B0B1E4A9A35250CADB4DA58</vt:lpwstr>
  </property>
</Properties>
</file>