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3164F453-85C1-4C97-AD52-23B0F2DC2B45}" xr6:coauthVersionLast="36" xr6:coauthVersionMax="36" xr10:uidLastSave="{00000000-0000-0000-0000-000000000000}"/>
  <workbookProtection workbookAlgorithmName="SHA-512" workbookHashValue="JxxOEvbjStPuYfLVK268nWzHr1P0zQASuP/KY8ChWMfWFDPkSqVmAT/XvdfsRUJOL1gTrw5lYpnU5Lfhh3xSJg==" workbookSaltValue="wxsjC2Vt+upIScdIbw/H9Q==" workbookSpinCount="100000" lockStructure="1"/>
  <bookViews>
    <workbookView xWindow="0" yWindow="0" windowWidth="28800" windowHeight="12165" xr2:uid="{00000000-000D-0000-FFFF-FFFF00000000}"/>
  </bookViews>
  <sheets>
    <sheet name="List1" sheetId="1" r:id="rId1"/>
    <sheet name="List2" sheetId="2" state="veryHidden" r:id="rId2"/>
  </sheets>
  <definedNames>
    <definedName name="_xlnm.Print_Area" localSheetId="0">List1!$A$2:$I$50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L35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G14" i="1"/>
  <c r="G15" i="1"/>
  <c r="G33" i="1" s="1" a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3" i="1"/>
  <c r="L40" i="1"/>
  <c r="K40" i="1"/>
  <c r="K37" i="1"/>
  <c r="K35" i="1"/>
  <c r="L8" i="1"/>
  <c r="K8" i="1"/>
  <c r="K7" i="1"/>
  <c r="K4" i="1"/>
  <c r="F41" i="1"/>
  <c r="D34" i="1"/>
  <c r="F6" i="1"/>
  <c r="C12" i="1"/>
  <c r="E28" i="1"/>
  <c r="F28" i="1"/>
  <c r="I28" i="1"/>
  <c r="E29" i="1"/>
  <c r="F29" i="1"/>
  <c r="I29" i="1"/>
  <c r="E30" i="1"/>
  <c r="F30" i="1"/>
  <c r="I30" i="1"/>
  <c r="E31" i="1"/>
  <c r="F31" i="1"/>
  <c r="I31" i="1"/>
  <c r="E32" i="1"/>
  <c r="F32" i="1"/>
  <c r="I3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3" i="1"/>
  <c r="L22" i="1"/>
  <c r="L13" i="1"/>
  <c r="L16" i="1"/>
  <c r="L21" i="1"/>
  <c r="L32" i="1"/>
  <c r="L24" i="1"/>
  <c r="L17" i="1"/>
  <c r="L29" i="1"/>
  <c r="L18" i="1"/>
  <c r="L31" i="1"/>
  <c r="L20" i="1"/>
  <c r="L19" i="1"/>
  <c r="L26" i="1"/>
  <c r="L14" i="1"/>
  <c r="L30" i="1"/>
  <c r="L27" i="1"/>
  <c r="L28" i="1"/>
  <c r="L25" i="1"/>
  <c r="L15" i="1"/>
  <c r="L23" i="1"/>
  <c r="K49" i="1" l="1"/>
  <c r="B48" i="1" s="1"/>
  <c r="G3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I33" i="1" l="1"/>
</calcChain>
</file>

<file path=xl/sharedStrings.xml><?xml version="1.0" encoding="utf-8"?>
<sst xmlns="http://schemas.openxmlformats.org/spreadsheetml/2006/main" count="196" uniqueCount="115">
  <si>
    <t>Příjmení a jméno:</t>
  </si>
  <si>
    <t>Trvalá adresa:</t>
  </si>
  <si>
    <t>p.č.</t>
  </si>
  <si>
    <t>VÝKAZ</t>
  </si>
  <si>
    <t xml:space="preserve">Výuka v předmětu Akademické psaní </t>
  </si>
  <si>
    <t xml:space="preserve">Státní doktorská zkouška – člen komise </t>
  </si>
  <si>
    <t xml:space="preserve">Obhajoba disertační práce – člen komise </t>
  </si>
  <si>
    <t>Výuka v předmětu Teoretická a metodologická specifika vědy nebo Teorie, filozofie a sociologie práva</t>
  </si>
  <si>
    <t>činnost</t>
  </si>
  <si>
    <t>odměna
za jedn.</t>
  </si>
  <si>
    <t>hodin
za jedn.</t>
  </si>
  <si>
    <t>počet jedn.</t>
  </si>
  <si>
    <t>celkem</t>
  </si>
  <si>
    <t>Celkem za výkaz</t>
  </si>
  <si>
    <t>SRZ</t>
  </si>
  <si>
    <t>CŽV</t>
  </si>
  <si>
    <t>ERA</t>
  </si>
  <si>
    <t>LLM</t>
  </si>
  <si>
    <t>HAB</t>
  </si>
  <si>
    <t>MGR</t>
  </si>
  <si>
    <t>PHD</t>
  </si>
  <si>
    <t>Vyjádření se k osnově rigorózní práce pověřeným akademickým pracovníkem</t>
  </si>
  <si>
    <t>Činnost pověřeného akademického pracovníka včetně vypracování vyjádření k rigorózní práci</t>
  </si>
  <si>
    <t>Oponentský posudek k rigorózní práci</t>
  </si>
  <si>
    <t>Státní rigorózní zkouška – člen komise (není-li člen komise oponentem nebo pověřeným akademickým pracovníkem)</t>
  </si>
  <si>
    <t>Státní rigorózní zkouška – předseda komise</t>
  </si>
  <si>
    <t>hod</t>
  </si>
  <si>
    <t>hod.</t>
  </si>
  <si>
    <t>student</t>
  </si>
  <si>
    <t>posudek</t>
  </si>
  <si>
    <t>práce</t>
  </si>
  <si>
    <t>uchazeč</t>
  </si>
  <si>
    <t>jednotka</t>
  </si>
  <si>
    <t>Výuka v Juridiku</t>
  </si>
  <si>
    <t>Výuka pro univerzitu 3. věku</t>
  </si>
  <si>
    <t>posluchač</t>
  </si>
  <si>
    <t>Člen zkušební komise (není- li vedoucí nebo oponent práce)</t>
  </si>
  <si>
    <t>hab. práce</t>
  </si>
  <si>
    <t>Oponentský posudek LL.M.</t>
  </si>
  <si>
    <t>Oponentský posudek habilitační práce</t>
  </si>
  <si>
    <t>Výuka v anglickém jazyce (Erasmus)</t>
  </si>
  <si>
    <t>Výuka v anglickém jazyce (LL.M.)</t>
  </si>
  <si>
    <t>Výuka v českém jazyce (Erasmus)</t>
  </si>
  <si>
    <t>Výuka v českém jazyce (LL.M.)</t>
  </si>
  <si>
    <t>Zpracování oponentského posudku (Ph.D)</t>
  </si>
  <si>
    <t>Zpracování oponentského posudku v angličtině (Ph.D.)</t>
  </si>
  <si>
    <t>Kontrola studia předmětu  (Ph.D.)</t>
  </si>
  <si>
    <t>Předseda komise (hab. nebo prof. říz.)</t>
  </si>
  <si>
    <t>Předseda zkušební komise (LL.M.)</t>
  </si>
  <si>
    <t>Vedení závěrečné práce (LL.M.)</t>
  </si>
  <si>
    <t>Výuka v předmětu Obecné základy právní vědy nebo Úvod do práva ve středoevropské perspektivě</t>
  </si>
  <si>
    <t>druh</t>
  </si>
  <si>
    <t xml:space="preserve">Činnost </t>
  </si>
  <si>
    <t>částka</t>
  </si>
  <si>
    <t>jedn</t>
  </si>
  <si>
    <t>Vedení diplomové práce</t>
  </si>
  <si>
    <t>Předseda komise pro 1. část státní závěrečné zkoušky</t>
  </si>
  <si>
    <t>Předseda komise pro 2. část státní závěrečné zkoušky</t>
  </si>
  <si>
    <t>Předseda komise pro 3. nebo 4. část státní závěrečné zkoušky</t>
  </si>
  <si>
    <t>půlden</t>
  </si>
  <si>
    <t>Člen komise (hab. nebo prof. říz.)</t>
  </si>
  <si>
    <t>Výuka povinně volitelného předmětu (Mgr.)</t>
  </si>
  <si>
    <t>Výuka volitelného předmětu (Mgr.)</t>
  </si>
  <si>
    <t>Zkouška (ústní, písemná, kombinovaná) v povinném předmětu (Mgr.)</t>
  </si>
  <si>
    <t>Zkouška (ústní, písemná, kombinovaná) v povinně volitelném nebo volitelném předmětu (Mgr.)</t>
  </si>
  <si>
    <t>Vypracování oponentského posudku (Mgr.)</t>
  </si>
  <si>
    <t>o pracovní činnosti</t>
  </si>
  <si>
    <t>o provedení práce</t>
  </si>
  <si>
    <t>č.j.</t>
  </si>
  <si>
    <t>čl. 9 ERA</t>
  </si>
  <si>
    <t>čl. 10 LLM</t>
  </si>
  <si>
    <t>čl. 8 AKR</t>
  </si>
  <si>
    <t>AKR</t>
  </si>
  <si>
    <t xml:space="preserve">Zpracování posudku vzdělávacího programu pro akreditaci </t>
  </si>
  <si>
    <t>Pracovník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</si>
  <si>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</si>
  <si>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</si>
  <si>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</si>
  <si>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</si>
  <si>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</si>
  <si>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</si>
  <si>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</si>
  <si>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Zpracoval:</t>
  </si>
  <si>
    <t>Cestovné - jízdné, ubytování, stravné:</t>
  </si>
  <si>
    <t>čl. saz.</t>
  </si>
  <si>
    <t>čl. 5 PHD</t>
  </si>
  <si>
    <t>čl. 6 SRZ</t>
  </si>
  <si>
    <t>čl. 7 CŽV</t>
  </si>
  <si>
    <t>čl. 11 HAB</t>
  </si>
  <si>
    <t>Výkaz vyplňte na PC. Vyplňujte pouze zelená pole. Vykřičník vpravo informuje o nevyplněném poli nebo jiné chybě.</t>
  </si>
  <si>
    <t>podpis zaměstnaneckého oddělení</t>
  </si>
  <si>
    <t>čl. 12 MGR</t>
  </si>
  <si>
    <t>podpis vedoucího pracoviště/řešitele projektu</t>
  </si>
  <si>
    <t>Zpracování posudku školitele, pokud školiteli nenáleží odměna podle opatření rektora</t>
  </si>
  <si>
    <t>Zpracování posudku školitele v angličtině, pokud školiteli nenáleží odměna podle opatření rektora</t>
  </si>
  <si>
    <t>List2!B2:B13</t>
  </si>
  <si>
    <t>List2!B14:B18</t>
  </si>
  <si>
    <t>Pracoviště:</t>
  </si>
  <si>
    <t>Výuka povinného předmětu s výjimkou předmětu Úvod do studia práva (Mgr.)</t>
  </si>
  <si>
    <t>Výuka povinného předmětu Úvod do studia práva (Mgr.)</t>
  </si>
  <si>
    <t>kurz</t>
  </si>
  <si>
    <t>List2!B19:B23</t>
  </si>
  <si>
    <t>List2!B24:B25</t>
  </si>
  <si>
    <t>List2!B26:B31</t>
  </si>
  <si>
    <t>List2!B32:B34</t>
  </si>
  <si>
    <t>List2!B35:B48</t>
  </si>
  <si>
    <t>List2!B49:B49</t>
  </si>
  <si>
    <t xml:space="preserve">Obhajoba disertační práce – předseda komise </t>
  </si>
  <si>
    <t xml:space="preserve">Státní doktorská zkouška – předseda komise </t>
  </si>
  <si>
    <t>Jiná kontrola studia předmětu (Juridikum a U3V)</t>
  </si>
  <si>
    <t>Oponentský posudek závěrečné práce (Juridikum a U3V)</t>
  </si>
  <si>
    <t>Zkouška (Juridikum a U3V)</t>
  </si>
  <si>
    <t>Člen komise pro 1. část státní závěrečné zkoušky</t>
  </si>
  <si>
    <t>Člen komise pro 2. část státní závěrečné zkoušky</t>
  </si>
  <si>
    <t>Člen komise pro 3. nebo 4. část státní závěrečné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</si>
</sst>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6" fillId="0" borderId="3" xfId="0" applyFont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166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166" fontId="6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2" xfId="0" applyFont="1" applyFill="1" applyBorder="1" applyProtection="1">
      <protection locked="0"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5" fillId="0" borderId="3" xfId="0" applyFont="1" applyBorder="1" applyProtection="1"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4" fontId="4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0" fillId="0" borderId="2" xfId="0" applyBorder="1"/>
    <xf numFmtId="0" fontId="13" fillId="0" borderId="0" xfId="0" applyFont="1" applyBorder="1" applyAlignment="1" applyProtection="1">
      <alignment horizontal="center"/>
      <protection hidden="1"/>
    </xf>
    <xf numFmtId="0" fontId="5" fillId="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14" fontId="5" fillId="8" borderId="0" xfId="0" applyNumberFormat="1" applyFont="1" applyFill="1"/>
    <xf numFmtId="0" fontId="5" fillId="9" borderId="0" xfId="0" applyFont="1" applyFill="1"/>
    <xf numFmtId="14" fontId="5" fillId="9" borderId="0" xfId="0" applyNumberFormat="1" applyFont="1" applyFill="1"/>
    <xf numFmtId="0" fontId="5" fillId="10" borderId="0" xfId="0" applyFont="1" applyFill="1"/>
    <xf numFmtId="14" fontId="5" fillId="10" borderId="0" xfId="0" applyNumberFormat="1" applyFont="1" applyFill="1"/>
    <xf numFmtId="0" fontId="5" fillId="0" borderId="0" xfId="0" applyFont="1"/>
    <xf numFmtId="14" fontId="5" fillId="0" borderId="0" xfId="0" applyNumberFormat="1" applyFont="1"/>
    <xf numFmtId="0" fontId="4" fillId="2" borderId="3" xfId="0" applyFont="1" applyFill="1" applyBorder="1" applyAlignment="1" applyProtection="1">
      <alignment horizontal="left" vertical="center"/>
      <protection locked="0" hidden="1"/>
    </xf>
    <xf numFmtId="0" fontId="14" fillId="4" borderId="0" xfId="0" applyFont="1" applyFill="1"/>
    <xf numFmtId="0" fontId="14" fillId="6" borderId="0" xfId="0" applyFont="1" applyFill="1"/>
    <xf numFmtId="0" fontId="14" fillId="10" borderId="0" xfId="0" applyFont="1" applyFill="1"/>
    <xf numFmtId="14" fontId="14" fillId="10" borderId="0" xfId="0" applyNumberFormat="1" applyFont="1" applyFill="1"/>
    <xf numFmtId="0" fontId="0" fillId="0" borderId="2" xfId="0" applyFont="1" applyFill="1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center"/>
    </xf>
    <xf numFmtId="0" fontId="2" fillId="0" borderId="0" xfId="0" applyFont="1" applyBorder="1" applyAlignment="1" applyProtection="1">
      <alignment horizontal="left" indent="3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left" shrinkToFit="1"/>
      <protection locked="0" hidden="1"/>
    </xf>
    <xf numFmtId="0" fontId="6" fillId="0" borderId="1" xfId="0" applyFont="1" applyFill="1" applyBorder="1" applyAlignment="1" applyProtection="1">
      <alignment horizontal="left" shrinkToFit="1"/>
      <protection locked="0" hidden="1"/>
    </xf>
    <xf numFmtId="0" fontId="6" fillId="0" borderId="3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vertical="center" wrapText="1"/>
      <protection locked="0" hidden="1"/>
    </xf>
  </cellXfs>
  <cellStyles count="1">
    <cellStyle name="Normální" xfId="0" builtinId="0"/>
  </cellStyles>
  <dxfs count="12"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ont>
        <color theme="0"/>
      </font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9CB3"/>
      <color rgb="FFEFF6EA"/>
      <color rgb="FFEFF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50"/>
  <sheetViews>
    <sheetView showGridLines="0" tabSelected="1" zoomScale="115" zoomScaleNormal="115" zoomScalePageLayoutView="55" workbookViewId="0">
      <selection activeCell="C40" sqref="C40"/>
    </sheetView>
  </sheetViews>
  <sheetFormatPr defaultRowHeight="15" x14ac:dyDescent="0.25"/>
  <cols>
    <col min="1" max="1" width="8.28515625" customWidth="1"/>
    <col min="2" max="2" width="12" customWidth="1"/>
    <col min="3" max="3" width="19" customWidth="1"/>
    <col min="4" max="4" width="37.42578125" customWidth="1"/>
    <col min="5" max="5" width="10.28515625" customWidth="1"/>
    <col min="6" max="6" width="9.85546875" customWidth="1"/>
    <col min="7" max="7" width="14.42578125" customWidth="1"/>
    <col min="8" max="8" width="8.42578125" customWidth="1"/>
    <col min="9" max="9" width="13.140625" customWidth="1"/>
    <col min="10" max="10" width="9.140625" style="14"/>
    <col min="11" max="11" width="19.7109375" style="14" bestFit="1" customWidth="1"/>
    <col min="12" max="12" width="11.85546875" style="14" bestFit="1" customWidth="1"/>
  </cols>
  <sheetData>
    <row r="1" spans="1:12" x14ac:dyDescent="0.25">
      <c r="A1" s="63" t="s">
        <v>89</v>
      </c>
      <c r="B1" s="63"/>
      <c r="C1" s="63"/>
      <c r="D1" s="63"/>
      <c r="E1" s="63"/>
      <c r="F1" s="63"/>
      <c r="G1" s="63"/>
      <c r="H1" s="63"/>
      <c r="I1" s="63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2" ht="30" x14ac:dyDescent="0.4">
      <c r="A3" s="71" t="s">
        <v>3</v>
      </c>
      <c r="B3" s="71"/>
      <c r="C3" s="71"/>
      <c r="D3" s="71"/>
      <c r="E3" s="71"/>
      <c r="F3" s="71"/>
      <c r="G3" s="71"/>
      <c r="H3" s="71"/>
      <c r="I3" s="71"/>
      <c r="J3" s="13"/>
    </row>
    <row r="4" spans="1:12" ht="18.75" customHeight="1" x14ac:dyDescent="0.25">
      <c r="A4" s="72" t="s">
        <v>66</v>
      </c>
      <c r="B4" s="72"/>
      <c r="C4" s="72"/>
      <c r="D4" s="72"/>
      <c r="E4" s="72"/>
      <c r="F4" s="72"/>
      <c r="G4" s="72"/>
      <c r="H4" s="72"/>
      <c r="I4" s="72"/>
      <c r="K4" s="15" t="str">
        <f>IF(A4="","!","")</f>
        <v/>
      </c>
    </row>
    <row r="5" spans="1:12" ht="18.75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12" ht="15.75" x14ac:dyDescent="0.25">
      <c r="A6" s="14"/>
      <c r="B6" s="14"/>
      <c r="C6" s="67" t="s">
        <v>74</v>
      </c>
      <c r="D6" s="67"/>
      <c r="E6" s="20"/>
      <c r="F6" s="69" t="str">
        <f>"Dohoda "&amp;A4</f>
        <v>Dohoda o pracovní činnosti</v>
      </c>
      <c r="G6" s="69"/>
      <c r="H6" s="69"/>
      <c r="I6" s="20"/>
      <c r="J6" s="13"/>
      <c r="K6" s="16"/>
    </row>
    <row r="7" spans="1:12" s="2" customFormat="1" ht="15.75" x14ac:dyDescent="0.25">
      <c r="A7" s="74" t="s">
        <v>0</v>
      </c>
      <c r="B7" s="74"/>
      <c r="C7" s="76"/>
      <c r="D7" s="76"/>
      <c r="E7"/>
      <c r="F7" s="40"/>
      <c r="G7" s="40"/>
      <c r="H7" s="40"/>
      <c r="I7" s="21"/>
      <c r="J7" s="17"/>
      <c r="K7" s="15" t="str">
        <f>IF(C7="","!","")</f>
        <v>!</v>
      </c>
      <c r="L7" s="15"/>
    </row>
    <row r="8" spans="1:12" s="2" customFormat="1" ht="15.75" x14ac:dyDescent="0.25">
      <c r="A8" s="74" t="s">
        <v>1</v>
      </c>
      <c r="B8" s="74"/>
      <c r="C8" s="77"/>
      <c r="D8" s="77"/>
      <c r="E8" s="38" t="s">
        <v>68</v>
      </c>
      <c r="F8" s="78"/>
      <c r="G8" s="78"/>
      <c r="H8" s="78"/>
      <c r="I8" s="21"/>
      <c r="J8" s="17"/>
      <c r="K8" s="15" t="str">
        <f>IF(C8="","!","")</f>
        <v>!</v>
      </c>
      <c r="L8" s="15" t="str">
        <f>IF(F8="","!","")</f>
        <v>!</v>
      </c>
    </row>
    <row r="9" spans="1:12" ht="15" customHeight="1" x14ac:dyDescent="0.25">
      <c r="A9" s="22"/>
      <c r="B9" s="22"/>
      <c r="C9" s="37"/>
      <c r="D9" s="37"/>
      <c r="E9" s="14"/>
      <c r="F9" s="9"/>
      <c r="G9" s="14"/>
      <c r="H9" s="14"/>
      <c r="I9" s="14"/>
      <c r="J9" s="13"/>
      <c r="K9" s="16"/>
    </row>
    <row r="10" spans="1:12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13"/>
      <c r="K10" s="16"/>
    </row>
    <row r="11" spans="1:12" ht="24" customHeight="1" x14ac:dyDescent="0.25">
      <c r="A11" s="73" t="str">
        <f>IF(ISBLANK(F8),"","Potvrzuji, že práce zadané na základě dohody "&amp;A4&amp;" č.j. "&amp;F8&amp;"  byly včas a řádně vykonány.")</f>
        <v/>
      </c>
      <c r="B11" s="73"/>
      <c r="C11" s="73"/>
      <c r="D11" s="73"/>
      <c r="E11" s="73"/>
      <c r="F11" s="73"/>
      <c r="G11" s="73"/>
      <c r="H11" s="73"/>
      <c r="I11" s="73"/>
    </row>
    <row r="12" spans="1:12" ht="33" customHeight="1" x14ac:dyDescent="0.25">
      <c r="A12" s="24" t="s">
        <v>2</v>
      </c>
      <c r="B12" s="24" t="s">
        <v>84</v>
      </c>
      <c r="C12" s="75" t="str">
        <f>IF(A4&lt;&gt;"",(VLOOKUP(A4,List2!K2:L3,2,FALSE)),"práce/činnost")</f>
        <v>činnost</v>
      </c>
      <c r="D12" s="75"/>
      <c r="E12" s="25" t="s">
        <v>32</v>
      </c>
      <c r="F12" s="24" t="s">
        <v>9</v>
      </c>
      <c r="G12" s="24" t="s">
        <v>10</v>
      </c>
      <c r="H12" s="24" t="s">
        <v>11</v>
      </c>
      <c r="I12" s="26" t="s">
        <v>12</v>
      </c>
    </row>
    <row r="13" spans="1:12" ht="30" customHeight="1" x14ac:dyDescent="0.25">
      <c r="A13" s="1">
        <v>1</v>
      </c>
      <c r="B13" s="55"/>
      <c r="C13" s="70"/>
      <c r="D13" s="70"/>
      <c r="E13" s="1" t="str">
        <f>IF(C13&lt;&gt;"",VLOOKUP(C13,List2!$B$2:$E$49,4,FALSE),"")</f>
        <v/>
      </c>
      <c r="F13" s="10" t="str">
        <f>IF(C13&lt;&gt;"",VLOOKUP(C13,List2!$B$2:$E$49,2,FALSE),"")</f>
        <v/>
      </c>
      <c r="G13" s="3">
        <f>IF(C13&lt;&gt;"",VLOOKUP(C13,List2!$B$2:$E$49,3,FALSE),0)</f>
        <v>0</v>
      </c>
      <c r="H13" s="4"/>
      <c r="I13" s="10" t="str">
        <f>IF(C13&lt;&gt;"",H13*F13,"")</f>
        <v/>
      </c>
      <c r="K13" s="18" t="str">
        <f>CHOOSE(1+(IF(B13&lt;&gt;"",1,0)+IF(C13&lt;&gt;"",1,0)+IF(H13&lt;&gt;"",1,0)),"!","!","!","")</f>
        <v>!</v>
      </c>
      <c r="L13" s="19" t="str">
        <f ca="1">IF(AND(IFERROR(VLOOKUP(C13,INDIRECT(VLOOKUP(B13,List2!$G$2:$H$10,2,FALSE)),1,FALSE),"!")="!",B13&lt;&gt;""),"!","")</f>
        <v/>
      </c>
    </row>
    <row r="14" spans="1:12" ht="30" customHeight="1" x14ac:dyDescent="0.25">
      <c r="A14" s="1">
        <v>2</v>
      </c>
      <c r="B14" s="55"/>
      <c r="C14" s="70"/>
      <c r="D14" s="70"/>
      <c r="E14" s="1" t="str">
        <f>IF(C14&lt;&gt;"",VLOOKUP(C14,List2!$B$2:$E$49,4,FALSE),"")</f>
        <v/>
      </c>
      <c r="F14" s="10" t="str">
        <f>IF(C14&lt;&gt;"",VLOOKUP(C14,List2!$B$2:$E$49,2,FALSE),"")</f>
        <v/>
      </c>
      <c r="G14" s="3">
        <f>IF(C14&lt;&gt;"",VLOOKUP(C14,List2!$B$2:$E$49,3,FALSE),0)</f>
        <v>0</v>
      </c>
      <c r="H14" s="4"/>
      <c r="I14" s="10" t="str">
        <f t="shared" ref="I14:I32" si="0">IF(C14&lt;&gt;"",H14*F14,"")</f>
        <v/>
      </c>
      <c r="K14" s="18" t="str">
        <f t="shared" ref="K14:K32" si="1">CHOOSE(1+(IF(B14&lt;&gt;"",1,0)+IF(C14&lt;&gt;"",1,0)+IF(H14&lt;&gt;"",1,0)),"","!","!","")</f>
        <v/>
      </c>
      <c r="L14" s="19" t="str">
        <f ca="1">IF(AND(IFERROR(VLOOKUP(C14,INDIRECT(VLOOKUP(B14,List2!$G$2:$H$10,2,FALSE)),1,FALSE),"!")="!",B14&lt;&gt;""),"!","")</f>
        <v/>
      </c>
    </row>
    <row r="15" spans="1:12" ht="30" customHeight="1" x14ac:dyDescent="0.25">
      <c r="A15" s="1">
        <v>3</v>
      </c>
      <c r="B15" s="55"/>
      <c r="C15" s="79"/>
      <c r="D15" s="79"/>
      <c r="E15" s="1" t="str">
        <f>IF(C15&lt;&gt;"",VLOOKUP(C15,List2!$B$2:$E$49,4,FALSE),"")</f>
        <v/>
      </c>
      <c r="F15" s="10" t="str">
        <f>IF(C15&lt;&gt;"",VLOOKUP(C15,List2!$B$2:$E$49,2,FALSE),"")</f>
        <v/>
      </c>
      <c r="G15" s="3">
        <f>IF(C15&lt;&gt;"",VLOOKUP(C15,List2!$B$2:$E$49,3,FALSE),0)</f>
        <v>0</v>
      </c>
      <c r="H15" s="4"/>
      <c r="I15" s="10" t="str">
        <f t="shared" si="0"/>
        <v/>
      </c>
      <c r="K15" s="18" t="str">
        <f t="shared" si="1"/>
        <v/>
      </c>
      <c r="L15" s="19" t="str">
        <f ca="1">IF(AND(IFERROR(VLOOKUP(C15,INDIRECT(VLOOKUP(B15,List2!$G$2:$H$10,2,FALSE)),1,FALSE),"!")="!",B15&lt;&gt;""),"!","")</f>
        <v/>
      </c>
    </row>
    <row r="16" spans="1:12" ht="30" customHeight="1" x14ac:dyDescent="0.25">
      <c r="A16" s="1">
        <v>4</v>
      </c>
      <c r="B16" s="55"/>
      <c r="C16" s="70"/>
      <c r="D16" s="70"/>
      <c r="E16" s="1" t="str">
        <f>IF(C16&lt;&gt;"",VLOOKUP(C16,List2!$B$2:$E$49,4,FALSE),"")</f>
        <v/>
      </c>
      <c r="F16" s="10" t="str">
        <f>IF(C16&lt;&gt;"",VLOOKUP(C16,List2!$B$2:$E$49,2,FALSE),"")</f>
        <v/>
      </c>
      <c r="G16" s="3">
        <f>IF(C16&lt;&gt;"",VLOOKUP(C16,List2!$B$2:$E$49,3,FALSE),0)</f>
        <v>0</v>
      </c>
      <c r="H16" s="4"/>
      <c r="I16" s="10" t="str">
        <f t="shared" si="0"/>
        <v/>
      </c>
      <c r="K16" s="18" t="str">
        <f t="shared" si="1"/>
        <v/>
      </c>
      <c r="L16" s="19" t="str">
        <f ca="1">IF(AND(IFERROR(VLOOKUP(C16,INDIRECT(VLOOKUP(B16,List2!$G$2:$H$10,2,FALSE)),1,FALSE),"!")="!",B16&lt;&gt;""),"!","")</f>
        <v/>
      </c>
    </row>
    <row r="17" spans="1:12" ht="30" customHeight="1" x14ac:dyDescent="0.25">
      <c r="A17" s="1">
        <v>5</v>
      </c>
      <c r="B17" s="55"/>
      <c r="C17" s="70"/>
      <c r="D17" s="70"/>
      <c r="E17" s="1" t="str">
        <f>IF(C17&lt;&gt;"",VLOOKUP(C17,List2!$B$2:$E$49,4,FALSE),"")</f>
        <v/>
      </c>
      <c r="F17" s="10" t="str">
        <f>IF(C17&lt;&gt;"",VLOOKUP(C17,List2!$B$2:$E$49,2,FALSE),"")</f>
        <v/>
      </c>
      <c r="G17" s="3">
        <f>IF(C17&lt;&gt;"",VLOOKUP(C17,List2!$B$2:$E$49,3,FALSE),0)</f>
        <v>0</v>
      </c>
      <c r="H17" s="4"/>
      <c r="I17" s="10" t="str">
        <f t="shared" si="0"/>
        <v/>
      </c>
      <c r="K17" s="18" t="str">
        <f t="shared" si="1"/>
        <v/>
      </c>
      <c r="L17" s="19" t="str">
        <f ca="1">IF(AND(IFERROR(VLOOKUP(C17,INDIRECT(VLOOKUP(B17,List2!$G$2:$H$10,2,FALSE)),1,FALSE),"!")="!",B17&lt;&gt;""),"!","")</f>
        <v/>
      </c>
    </row>
    <row r="18" spans="1:12" ht="30" customHeight="1" x14ac:dyDescent="0.25">
      <c r="A18" s="1">
        <v>6</v>
      </c>
      <c r="B18" s="55"/>
      <c r="C18" s="70"/>
      <c r="D18" s="70"/>
      <c r="E18" s="1" t="str">
        <f>IF(C18&lt;&gt;"",VLOOKUP(C18,List2!$B$2:$E$49,4,FALSE),"")</f>
        <v/>
      </c>
      <c r="F18" s="10"/>
      <c r="G18" s="3">
        <f>IF(C18&lt;&gt;"",VLOOKUP(C18,List2!$B$2:$E$49,3,FALSE),0)</f>
        <v>0</v>
      </c>
      <c r="H18" s="4"/>
      <c r="I18" s="10" t="str">
        <f t="shared" si="0"/>
        <v/>
      </c>
      <c r="K18" s="18" t="str">
        <f t="shared" si="1"/>
        <v/>
      </c>
      <c r="L18" s="19" t="str">
        <f ca="1">IF(AND(IFERROR(VLOOKUP(C18,INDIRECT(VLOOKUP(B18,List2!$G$2:$H$10,2,FALSE)),1,FALSE),"!")="!",B18&lt;&gt;""),"!","")</f>
        <v/>
      </c>
    </row>
    <row r="19" spans="1:12" ht="30" customHeight="1" x14ac:dyDescent="0.25">
      <c r="A19" s="1">
        <v>7</v>
      </c>
      <c r="B19" s="55"/>
      <c r="C19" s="70"/>
      <c r="D19" s="70"/>
      <c r="E19" s="1" t="str">
        <f>IF(C19&lt;&gt;"",VLOOKUP(C19,List2!$B$2:$E$49,4,FALSE),"")</f>
        <v/>
      </c>
      <c r="F19" s="10" t="str">
        <f>IF(C19&lt;&gt;"",VLOOKUP(C19,List2!$B$2:$E$49,2,FALSE),"")</f>
        <v/>
      </c>
      <c r="G19" s="3">
        <f>IF(C19&lt;&gt;"",VLOOKUP(C19,List2!$B$2:$E$49,3,FALSE),0)</f>
        <v>0</v>
      </c>
      <c r="H19" s="4"/>
      <c r="I19" s="10" t="str">
        <f t="shared" si="0"/>
        <v/>
      </c>
      <c r="K19" s="18" t="str">
        <f t="shared" si="1"/>
        <v/>
      </c>
      <c r="L19" s="19" t="str">
        <f ca="1">IF(AND(IFERROR(VLOOKUP(C19,INDIRECT(VLOOKUP(B19,List2!$G$2:$H$10,2,FALSE)),1,FALSE),"!")="!",B19&lt;&gt;""),"!","")</f>
        <v/>
      </c>
    </row>
    <row r="20" spans="1:12" ht="30" customHeight="1" x14ac:dyDescent="0.25">
      <c r="A20" s="1">
        <v>8</v>
      </c>
      <c r="B20" s="55"/>
      <c r="C20" s="70"/>
      <c r="D20" s="70"/>
      <c r="E20" s="1" t="str">
        <f>IF(C20&lt;&gt;"",VLOOKUP(C20,List2!$B$2:$E$49,4,FALSE),"")</f>
        <v/>
      </c>
      <c r="F20" s="10" t="str">
        <f>IF(C20&lt;&gt;"",VLOOKUP(C20,List2!$B$2:$E$49,2,FALSE),"")</f>
        <v/>
      </c>
      <c r="G20" s="3">
        <f>IF(C20&lt;&gt;"",VLOOKUP(C20,List2!$B$2:$E$49,3,FALSE),0)</f>
        <v>0</v>
      </c>
      <c r="H20" s="4"/>
      <c r="I20" s="10" t="str">
        <f t="shared" si="0"/>
        <v/>
      </c>
      <c r="K20" s="18" t="str">
        <f t="shared" si="1"/>
        <v/>
      </c>
      <c r="L20" s="19" t="str">
        <f ca="1">IF(AND(IFERROR(VLOOKUP(C20,INDIRECT(VLOOKUP(B20,List2!$G$2:$H$10,2,FALSE)),1,FALSE),"!")="!",B20&lt;&gt;""),"!","")</f>
        <v/>
      </c>
    </row>
    <row r="21" spans="1:12" ht="30" customHeight="1" x14ac:dyDescent="0.25">
      <c r="A21" s="1">
        <v>9</v>
      </c>
      <c r="B21" s="55"/>
      <c r="C21" s="70"/>
      <c r="D21" s="70"/>
      <c r="E21" s="1" t="str">
        <f>IF(C21&lt;&gt;"",VLOOKUP(C21,List2!$B$2:$E$49,4,FALSE),"")</f>
        <v/>
      </c>
      <c r="F21" s="10" t="str">
        <f>IF(C21&lt;&gt;"",VLOOKUP(C21,List2!$B$2:$E$49,2,FALSE),"")</f>
        <v/>
      </c>
      <c r="G21" s="3">
        <f>IF(C21&lt;&gt;"",VLOOKUP(C21,List2!$B$2:$E$49,3,FALSE),0)</f>
        <v>0</v>
      </c>
      <c r="H21" s="4"/>
      <c r="I21" s="10" t="str">
        <f t="shared" si="0"/>
        <v/>
      </c>
      <c r="K21" s="18" t="str">
        <f t="shared" si="1"/>
        <v/>
      </c>
      <c r="L21" s="19" t="str">
        <f ca="1">IF(AND(IFERROR(VLOOKUP(C21,INDIRECT(VLOOKUP(B21,List2!$G$2:$H$10,2,FALSE)),1,FALSE),"!")="!",B21&lt;&gt;""),"!","")</f>
        <v/>
      </c>
    </row>
    <row r="22" spans="1:12" ht="30" customHeight="1" x14ac:dyDescent="0.25">
      <c r="A22" s="1">
        <v>10</v>
      </c>
      <c r="B22" s="55"/>
      <c r="C22" s="70"/>
      <c r="D22" s="70"/>
      <c r="E22" s="1" t="str">
        <f>IF(C22&lt;&gt;"",VLOOKUP(C22,List2!$B$2:$E$49,4,FALSE),"")</f>
        <v/>
      </c>
      <c r="F22" s="10" t="str">
        <f>IF(C22&lt;&gt;"",VLOOKUP(C22,List2!$B$2:$E$49,2,FALSE),"")</f>
        <v/>
      </c>
      <c r="G22" s="3">
        <f>IF(C22&lt;&gt;"",VLOOKUP(C22,List2!$B$2:$E$49,3,FALSE),0)</f>
        <v>0</v>
      </c>
      <c r="H22" s="4"/>
      <c r="I22" s="10" t="str">
        <f t="shared" si="0"/>
        <v/>
      </c>
      <c r="K22" s="18" t="str">
        <f t="shared" si="1"/>
        <v/>
      </c>
      <c r="L22" s="19" t="str">
        <f ca="1">IF(AND(IFERROR(VLOOKUP(C22,INDIRECT(VLOOKUP(B22,List2!$G$2:$H$10,2,FALSE)),1,FALSE),"!")="!",B22&lt;&gt;""),"!","")</f>
        <v/>
      </c>
    </row>
    <row r="23" spans="1:12" ht="30" customHeight="1" x14ac:dyDescent="0.25">
      <c r="A23" s="1">
        <v>11</v>
      </c>
      <c r="B23" s="55"/>
      <c r="C23" s="70"/>
      <c r="D23" s="70"/>
      <c r="E23" s="1" t="str">
        <f>IF(C23&lt;&gt;"",VLOOKUP(C23,List2!$B$2:$E$49,4,FALSE),"")</f>
        <v/>
      </c>
      <c r="F23" s="10" t="str">
        <f>IF(C23&lt;&gt;"",VLOOKUP(C23,List2!$B$2:$E$49,2,FALSE),"")</f>
        <v/>
      </c>
      <c r="G23" s="3">
        <f>IF(C23&lt;&gt;"",VLOOKUP(C23,List2!$B$2:$E$49,3,FALSE),0)</f>
        <v>0</v>
      </c>
      <c r="H23" s="4"/>
      <c r="I23" s="10" t="str">
        <f t="shared" si="0"/>
        <v/>
      </c>
      <c r="K23" s="18" t="str">
        <f t="shared" si="1"/>
        <v/>
      </c>
      <c r="L23" s="19" t="str">
        <f ca="1">IF(AND(IFERROR(VLOOKUP(C23,INDIRECT(VLOOKUP(B23,List2!$G$2:$H$10,2,FALSE)),1,FALSE),"!")="!",B23&lt;&gt;""),"!","")</f>
        <v/>
      </c>
    </row>
    <row r="24" spans="1:12" ht="30" customHeight="1" x14ac:dyDescent="0.25">
      <c r="A24" s="1">
        <v>12</v>
      </c>
      <c r="B24" s="55"/>
      <c r="C24" s="70"/>
      <c r="D24" s="70"/>
      <c r="E24" s="1" t="str">
        <f>IF(C24&lt;&gt;"",VLOOKUP(C24,List2!$B$2:$E$49,4,FALSE),"")</f>
        <v/>
      </c>
      <c r="F24" s="10" t="str">
        <f>IF(C24&lt;&gt;"",VLOOKUP(C24,List2!$B$2:$E$49,2,FALSE),"")</f>
        <v/>
      </c>
      <c r="G24" s="3">
        <f>IF(C24&lt;&gt;"",VLOOKUP(C24,List2!$B$2:$E$49,3,FALSE),0)</f>
        <v>0</v>
      </c>
      <c r="H24" s="4"/>
      <c r="I24" s="10" t="str">
        <f t="shared" si="0"/>
        <v/>
      </c>
      <c r="K24" s="18" t="str">
        <f t="shared" si="1"/>
        <v/>
      </c>
      <c r="L24" s="19" t="str">
        <f ca="1">IF(AND(IFERROR(VLOOKUP(C24,INDIRECT(VLOOKUP(B24,List2!$G$2:$H$10,2,FALSE)),1,FALSE),"!")="!",B24&lt;&gt;""),"!","")</f>
        <v/>
      </c>
    </row>
    <row r="25" spans="1:12" ht="30" customHeight="1" x14ac:dyDescent="0.25">
      <c r="A25" s="1">
        <v>13</v>
      </c>
      <c r="B25" s="55"/>
      <c r="C25" s="70"/>
      <c r="D25" s="70"/>
      <c r="E25" s="1" t="str">
        <f>IF(C25&lt;&gt;"",VLOOKUP(C25,List2!$B$2:$E$49,4,FALSE),"")</f>
        <v/>
      </c>
      <c r="F25" s="10" t="str">
        <f>IF(C25&lt;&gt;"",VLOOKUP(C25,List2!$B$2:$E$49,2,FALSE),"")</f>
        <v/>
      </c>
      <c r="G25" s="3">
        <f>IF(C25&lt;&gt;"",VLOOKUP(C25,List2!$B$2:$E$49,3,FALSE),0)</f>
        <v>0</v>
      </c>
      <c r="H25" s="4"/>
      <c r="I25" s="10" t="str">
        <f t="shared" si="0"/>
        <v/>
      </c>
      <c r="K25" s="18" t="str">
        <f t="shared" si="1"/>
        <v/>
      </c>
      <c r="L25" s="19" t="str">
        <f ca="1">IF(AND(IFERROR(VLOOKUP(C25,INDIRECT(VLOOKUP(B25,List2!$G$2:$H$10,2,FALSE)),1,FALSE),"!")="!",B25&lt;&gt;""),"!","")</f>
        <v/>
      </c>
    </row>
    <row r="26" spans="1:12" ht="30" customHeight="1" x14ac:dyDescent="0.25">
      <c r="A26" s="1">
        <v>14</v>
      </c>
      <c r="B26" s="55"/>
      <c r="C26" s="70"/>
      <c r="D26" s="70"/>
      <c r="E26" s="1" t="str">
        <f>IF(C26&lt;&gt;"",VLOOKUP(C26,List2!$B$2:$E$49,4,FALSE),"")</f>
        <v/>
      </c>
      <c r="F26" s="10" t="str">
        <f>IF(C26&lt;&gt;"",VLOOKUP(C26,List2!$B$2:$E$49,2,FALSE),"")</f>
        <v/>
      </c>
      <c r="G26" s="3">
        <f>IF(C26&lt;&gt;"",VLOOKUP(C26,List2!$B$2:$E$49,3,FALSE),0)</f>
        <v>0</v>
      </c>
      <c r="H26" s="4"/>
      <c r="I26" s="10" t="str">
        <f t="shared" si="0"/>
        <v/>
      </c>
      <c r="K26" s="18" t="str">
        <f t="shared" si="1"/>
        <v/>
      </c>
      <c r="L26" s="19" t="str">
        <f ca="1">IF(AND(IFERROR(VLOOKUP(C26,INDIRECT(VLOOKUP(B26,List2!$G$2:$H$10,2,FALSE)),1,FALSE),"!")="!",B26&lt;&gt;""),"!","")</f>
        <v/>
      </c>
    </row>
    <row r="27" spans="1:12" ht="30" customHeight="1" x14ac:dyDescent="0.25">
      <c r="A27" s="1">
        <v>15</v>
      </c>
      <c r="B27" s="55"/>
      <c r="C27" s="70"/>
      <c r="D27" s="70"/>
      <c r="E27" s="1" t="str">
        <f>IF(C27&lt;&gt;"",VLOOKUP(C27,List2!$B$2:$E$49,4,FALSE),"")</f>
        <v/>
      </c>
      <c r="F27" s="10" t="str">
        <f>IF(C27&lt;&gt;"",VLOOKUP(C27,List2!$B$2:$E$49,2,FALSE),"")</f>
        <v/>
      </c>
      <c r="G27" s="3">
        <f>IF(C27&lt;&gt;"",VLOOKUP(C27,List2!$B$2:$E$49,3,FALSE),0)</f>
        <v>0</v>
      </c>
      <c r="H27" s="4"/>
      <c r="I27" s="10" t="str">
        <f t="shared" si="0"/>
        <v/>
      </c>
      <c r="K27" s="18" t="str">
        <f t="shared" si="1"/>
        <v/>
      </c>
      <c r="L27" s="19" t="str">
        <f ca="1">IF(AND(IFERROR(VLOOKUP(C27,INDIRECT(VLOOKUP(B27,List2!$G$2:$H$10,2,FALSE)),1,FALSE),"!")="!",B27&lt;&gt;""),"!","")</f>
        <v/>
      </c>
    </row>
    <row r="28" spans="1:12" ht="30" customHeight="1" x14ac:dyDescent="0.25">
      <c r="A28" s="1">
        <v>16</v>
      </c>
      <c r="B28" s="55"/>
      <c r="C28" s="70"/>
      <c r="D28" s="70"/>
      <c r="E28" s="1" t="str">
        <f>IF(C28&lt;&gt;"",VLOOKUP(C28,List2!$B$2:$E$49,4,FALSE),"")</f>
        <v/>
      </c>
      <c r="F28" s="10" t="str">
        <f>IF(C28&lt;&gt;"",VLOOKUP(C28,List2!$B$2:$E$49,2,FALSE),"")</f>
        <v/>
      </c>
      <c r="G28" s="3">
        <f>IF(C28&lt;&gt;"",VLOOKUP(C28,List2!$B$2:$E$49,3,FALSE),0)</f>
        <v>0</v>
      </c>
      <c r="H28" s="4"/>
      <c r="I28" s="10" t="str">
        <f t="shared" si="0"/>
        <v/>
      </c>
      <c r="K28" s="18" t="str">
        <f t="shared" si="1"/>
        <v/>
      </c>
      <c r="L28" s="19" t="str">
        <f ca="1">IF(AND(IFERROR(VLOOKUP(C28,INDIRECT(VLOOKUP(B28,List2!$G$2:$H$10,2,FALSE)),1,FALSE),"!")="!",B28&lt;&gt;""),"!","")</f>
        <v/>
      </c>
    </row>
    <row r="29" spans="1:12" ht="30" customHeight="1" x14ac:dyDescent="0.25">
      <c r="A29" s="1">
        <v>17</v>
      </c>
      <c r="B29" s="55"/>
      <c r="C29" s="70"/>
      <c r="D29" s="70"/>
      <c r="E29" s="1" t="str">
        <f>IF(C29&lt;&gt;"",VLOOKUP(C29,List2!$B$2:$E$49,4,FALSE),"")</f>
        <v/>
      </c>
      <c r="F29" s="10" t="str">
        <f>IF(C29&lt;&gt;"",VLOOKUP(C29,List2!$B$2:$E$49,2,FALSE),"")</f>
        <v/>
      </c>
      <c r="G29" s="3">
        <f>IF(C29&lt;&gt;"",VLOOKUP(C29,List2!$B$2:$E$49,3,FALSE),0)</f>
        <v>0</v>
      </c>
      <c r="H29" s="4"/>
      <c r="I29" s="10" t="str">
        <f t="shared" si="0"/>
        <v/>
      </c>
      <c r="K29" s="18" t="str">
        <f t="shared" si="1"/>
        <v/>
      </c>
      <c r="L29" s="19" t="str">
        <f ca="1">IF(AND(IFERROR(VLOOKUP(C29,INDIRECT(VLOOKUP(B29,List2!$G$2:$H$10,2,FALSE)),1,FALSE),"!")="!",B29&lt;&gt;""),"!","")</f>
        <v/>
      </c>
    </row>
    <row r="30" spans="1:12" ht="30" customHeight="1" x14ac:dyDescent="0.25">
      <c r="A30" s="1">
        <v>18</v>
      </c>
      <c r="B30" s="55"/>
      <c r="C30" s="70"/>
      <c r="D30" s="70"/>
      <c r="E30" s="1" t="str">
        <f>IF(C30&lt;&gt;"",VLOOKUP(C30,List2!$B$2:$E$49,4,FALSE),"")</f>
        <v/>
      </c>
      <c r="F30" s="10" t="str">
        <f>IF(C30&lt;&gt;"",VLOOKUP(C30,List2!$B$2:$E$49,2,FALSE),"")</f>
        <v/>
      </c>
      <c r="G30" s="3">
        <f>IF(C30&lt;&gt;"",VLOOKUP(C30,List2!$B$2:$E$49,3,FALSE),0)</f>
        <v>0</v>
      </c>
      <c r="H30" s="4"/>
      <c r="I30" s="10" t="str">
        <f t="shared" si="0"/>
        <v/>
      </c>
      <c r="K30" s="18" t="str">
        <f t="shared" si="1"/>
        <v/>
      </c>
      <c r="L30" s="19" t="str">
        <f ca="1">IF(AND(IFERROR(VLOOKUP(C30,INDIRECT(VLOOKUP(B30,List2!$G$2:$H$10,2,FALSE)),1,FALSE),"!")="!",B30&lt;&gt;""),"!","")</f>
        <v/>
      </c>
    </row>
    <row r="31" spans="1:12" ht="30" customHeight="1" x14ac:dyDescent="0.25">
      <c r="A31" s="1">
        <v>19</v>
      </c>
      <c r="B31" s="55"/>
      <c r="C31" s="70"/>
      <c r="D31" s="70"/>
      <c r="E31" s="1" t="str">
        <f>IF(C31&lt;&gt;"",VLOOKUP(C31,List2!$B$2:$E$49,4,FALSE),"")</f>
        <v/>
      </c>
      <c r="F31" s="10" t="str">
        <f>IF(C31&lt;&gt;"",VLOOKUP(C31,List2!$B$2:$E$49,2,FALSE),"")</f>
        <v/>
      </c>
      <c r="G31" s="3">
        <f>IF(C31&lt;&gt;"",VLOOKUP(C31,List2!$B$2:$E$49,3,FALSE),0)</f>
        <v>0</v>
      </c>
      <c r="H31" s="4"/>
      <c r="I31" s="10" t="str">
        <f t="shared" si="0"/>
        <v/>
      </c>
      <c r="K31" s="18" t="str">
        <f t="shared" si="1"/>
        <v/>
      </c>
      <c r="L31" s="19" t="str">
        <f ca="1">IF(AND(IFERROR(VLOOKUP(C31,INDIRECT(VLOOKUP(B31,List2!$G$2:$H$10,2,FALSE)),1,FALSE),"!")="!",B31&lt;&gt;""),"!","")</f>
        <v/>
      </c>
    </row>
    <row r="32" spans="1:12" ht="30" customHeight="1" x14ac:dyDescent="0.25">
      <c r="A32" s="1">
        <v>20</v>
      </c>
      <c r="B32" s="55"/>
      <c r="C32" s="70"/>
      <c r="D32" s="70"/>
      <c r="E32" s="1" t="str">
        <f>IF(C32&lt;&gt;"",VLOOKUP(C32,List2!$B$2:$E$49,4,FALSE),"")</f>
        <v/>
      </c>
      <c r="F32" s="10" t="str">
        <f>IF(C32&lt;&gt;"",VLOOKUP(C32,List2!$B$2:$E$49,2,FALSE),"")</f>
        <v/>
      </c>
      <c r="G32" s="3">
        <f>IF(C32&lt;&gt;"",VLOOKUP(C32,List2!$B$2:$E$49,3,FALSE),0)</f>
        <v>0</v>
      </c>
      <c r="H32" s="4"/>
      <c r="I32" s="10" t="str">
        <f t="shared" si="0"/>
        <v/>
      </c>
      <c r="K32" s="18" t="str">
        <f t="shared" si="1"/>
        <v/>
      </c>
      <c r="L32" s="19" t="str">
        <f ca="1">IF(AND(IFERROR(VLOOKUP(C32,INDIRECT(VLOOKUP(B32,List2!$G$2:$H$10,2,FALSE)),1,FALSE),"!")="!",B32&lt;&gt;""),"!","")</f>
        <v/>
      </c>
    </row>
    <row r="33" spans="1:12" ht="28.5" customHeight="1" x14ac:dyDescent="0.25">
      <c r="A33" s="27"/>
      <c r="B33" s="68" t="s">
        <v>13</v>
      </c>
      <c r="C33" s="68"/>
      <c r="D33" s="28"/>
      <c r="E33" s="28"/>
      <c r="F33" s="29"/>
      <c r="G33" s="8" t="str">
        <f t="array" ref="G33">SUM((G13:G32)*(H13:H32))&amp;" hod."</f>
        <v>0 hod.</v>
      </c>
      <c r="H33" s="28"/>
      <c r="I33" s="10">
        <f>SUM(I13:I32)</f>
        <v>0</v>
      </c>
    </row>
    <row r="34" spans="1:12" x14ac:dyDescent="0.25">
      <c r="A34" s="30"/>
      <c r="B34" s="30"/>
      <c r="C34" s="7"/>
      <c r="D34" s="31" t="str">
        <f>IF(AND(OR($C$35="grantu stř. č.:",$C$35="projektu stř. č.:"),$D$35=""),"doplňte níže číslo střediska","")</f>
        <v/>
      </c>
      <c r="E34" s="32"/>
      <c r="F34" s="33"/>
      <c r="G34" s="5"/>
      <c r="H34" s="32"/>
      <c r="I34" s="6"/>
    </row>
    <row r="35" spans="1:12" ht="15" customHeight="1" x14ac:dyDescent="0.25">
      <c r="A35" s="64" t="s">
        <v>75</v>
      </c>
      <c r="B35" s="64"/>
      <c r="C35" s="12"/>
      <c r="D35" s="11"/>
      <c r="E35" s="14"/>
      <c r="F35" s="14"/>
      <c r="G35" s="14"/>
      <c r="H35" s="14"/>
      <c r="I35" s="14"/>
      <c r="K35" s="15" t="str">
        <f>IF(C35="","!","")</f>
        <v>!</v>
      </c>
      <c r="L35" s="15" t="str">
        <f>IF(AND(OR($C$35="grantu stř. č.:",$C$35="projektu stř. č.:"),$D$35=""),"!","")</f>
        <v/>
      </c>
    </row>
    <row r="36" spans="1:12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12" x14ac:dyDescent="0.25">
      <c r="A37" s="64" t="s">
        <v>83</v>
      </c>
      <c r="B37" s="64"/>
      <c r="C37" s="64"/>
      <c r="D37" s="12"/>
      <c r="E37" s="34"/>
      <c r="F37" s="34"/>
      <c r="G37" s="14"/>
      <c r="H37" s="14"/>
      <c r="I37" s="14"/>
      <c r="K37" s="15" t="str">
        <f>IF(D37="","!","")</f>
        <v>!</v>
      </c>
    </row>
    <row r="38" spans="1:12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12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12" x14ac:dyDescent="0.25">
      <c r="A40" s="64" t="s">
        <v>81</v>
      </c>
      <c r="B40" s="64"/>
      <c r="C40" s="35"/>
      <c r="D40" s="14"/>
      <c r="E40" s="34" t="s">
        <v>82</v>
      </c>
      <c r="F40" s="60"/>
      <c r="G40" s="60"/>
      <c r="H40" s="60"/>
      <c r="I40" s="60"/>
      <c r="K40" s="15" t="str">
        <f>IF(C40="","!","")</f>
        <v>!</v>
      </c>
      <c r="L40" s="15" t="str">
        <f>IF(F40="","!","")</f>
        <v>!</v>
      </c>
    </row>
    <row r="41" spans="1:12" x14ac:dyDescent="0.25">
      <c r="A41" s="14"/>
      <c r="B41" s="14"/>
      <c r="C41" s="14"/>
      <c r="D41" s="14"/>
      <c r="E41" s="14"/>
      <c r="F41" s="65" t="str">
        <f>IF(F40="","jméno sekretářky, tajemníka …","")</f>
        <v>jméno sekretářky, tajemníka …</v>
      </c>
      <c r="G41" s="65"/>
      <c r="H41" s="65"/>
      <c r="I41" s="65"/>
    </row>
    <row r="42" spans="1:12" x14ac:dyDescent="0.25">
      <c r="A42" s="14"/>
      <c r="B42" s="14"/>
      <c r="C42" s="14"/>
      <c r="D42" s="14"/>
      <c r="E42" s="14"/>
      <c r="F42" s="41"/>
      <c r="G42" s="41"/>
      <c r="H42" s="41"/>
      <c r="I42" s="41"/>
    </row>
    <row r="43" spans="1:12" x14ac:dyDescent="0.25">
      <c r="A43" s="14"/>
      <c r="B43" s="14"/>
      <c r="C43" s="14"/>
      <c r="D43" s="14"/>
      <c r="E43" s="34" t="s">
        <v>97</v>
      </c>
      <c r="F43" s="60"/>
      <c r="G43" s="60"/>
      <c r="H43" s="60"/>
      <c r="I43" s="60"/>
    </row>
    <row r="44" spans="1:12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12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12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12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12" x14ac:dyDescent="0.25">
      <c r="A48" s="14"/>
      <c r="B48" s="66" t="str">
        <f ca="1">IF(K49&lt;&gt;"","VÝKAZ OBSAHUJE CHYBY","")</f>
        <v>VÝKAZ OBSAHUJE CHYBY</v>
      </c>
      <c r="C48" s="66"/>
      <c r="D48" s="66"/>
      <c r="E48" s="36"/>
      <c r="F48" s="36"/>
      <c r="G48" s="36"/>
      <c r="H48" s="36"/>
      <c r="I48" s="36"/>
    </row>
    <row r="49" spans="1:11" x14ac:dyDescent="0.25">
      <c r="A49" s="14"/>
      <c r="B49" s="66"/>
      <c r="C49" s="66"/>
      <c r="D49" s="66"/>
      <c r="E49" s="61" t="s">
        <v>92</v>
      </c>
      <c r="F49" s="61"/>
      <c r="G49" s="61"/>
      <c r="H49" s="61"/>
      <c r="I49" s="61"/>
      <c r="K49" s="62" t="str">
        <f ca="1">K4&amp;K7&amp;K8&amp;L8&amp;K13&amp;K14&amp;K15&amp;K16&amp;K17&amp;K18&amp;K19&amp;K20&amp;K21&amp;K22&amp;K23&amp;K24&amp;K25&amp;K26&amp;K27&amp;K28&amp;K29&amp;K30&amp;K31&amp;K32&amp;K35&amp;K37&amp;K40&amp;L40&amp;L35&amp;L13&amp;L14&amp;L15&amp;L16&amp;L17&amp;L18&amp;L19&amp;L20&amp;L21&amp;L22&amp;L23&amp;L24&amp;L25&amp;L26&amp;L27&amp;L28&amp;L29&amp;L30&amp;L31&amp;L32</f>
        <v>!!!!!!!!</v>
      </c>
    </row>
    <row r="50" spans="1:11" x14ac:dyDescent="0.25">
      <c r="A50" s="14"/>
      <c r="B50" s="61" t="s">
        <v>90</v>
      </c>
      <c r="C50" s="61"/>
      <c r="D50" s="39"/>
      <c r="E50" s="39"/>
      <c r="F50" s="39"/>
      <c r="G50" s="14"/>
      <c r="H50" s="14"/>
      <c r="I50" s="14"/>
      <c r="K50" s="62"/>
    </row>
  </sheetData>
  <sheetProtection algorithmName="SHA-512" hashValue="0IG01OaRlEgAJ9Z3GXCBVg3xboejjFVNMOFsxBNk6IVEmB8XYdAXQrmxYlhwXFwGrfA5IXR+DzcvBQmkj8o76w==" saltValue="5/RWT8E3Mu8TE98x2DHctg==" spinCount="100000" sheet="1" objects="1" scenarios="1" selectLockedCells="1"/>
  <mergeCells count="43">
    <mergeCell ref="C18:D18"/>
    <mergeCell ref="C19:D19"/>
    <mergeCell ref="C20:D20"/>
    <mergeCell ref="C21:D21"/>
    <mergeCell ref="C22:D22"/>
    <mergeCell ref="C32:D32"/>
    <mergeCell ref="C26:D26"/>
    <mergeCell ref="C27:D27"/>
    <mergeCell ref="C28:D28"/>
    <mergeCell ref="C23:D23"/>
    <mergeCell ref="C31:D31"/>
    <mergeCell ref="A3:I3"/>
    <mergeCell ref="A4:I4"/>
    <mergeCell ref="A11:I11"/>
    <mergeCell ref="C24:D24"/>
    <mergeCell ref="C25:D25"/>
    <mergeCell ref="A7:B7"/>
    <mergeCell ref="A8:B8"/>
    <mergeCell ref="C12:D12"/>
    <mergeCell ref="C7:D7"/>
    <mergeCell ref="C8:D8"/>
    <mergeCell ref="F8:H8"/>
    <mergeCell ref="C13:D13"/>
    <mergeCell ref="C14:D14"/>
    <mergeCell ref="C15:D15"/>
    <mergeCell ref="C16:D16"/>
    <mergeCell ref="C17:D17"/>
    <mergeCell ref="F43:I43"/>
    <mergeCell ref="B50:C50"/>
    <mergeCell ref="K49:K50"/>
    <mergeCell ref="A1:I1"/>
    <mergeCell ref="A40:B40"/>
    <mergeCell ref="E49:I49"/>
    <mergeCell ref="F40:I40"/>
    <mergeCell ref="F41:I41"/>
    <mergeCell ref="B48:D49"/>
    <mergeCell ref="C6:D6"/>
    <mergeCell ref="A35:B35"/>
    <mergeCell ref="A37:C37"/>
    <mergeCell ref="B33:C33"/>
    <mergeCell ref="F6:H6"/>
    <mergeCell ref="C29:D29"/>
    <mergeCell ref="C30:D30"/>
  </mergeCells>
  <conditionalFormatting sqref="D35">
    <cfRule type="expression" dxfId="11" priority="5">
      <formula>$D$35&lt;&gt;""</formula>
    </cfRule>
    <cfRule type="expression" dxfId="10" priority="13">
      <formula>AND(OR($C$35="grantu stř. č.:",$C$35="projektu stř. č.:"),$D$35="")</formula>
    </cfRule>
  </conditionalFormatting>
  <conditionalFormatting sqref="A4:I4">
    <cfRule type="expression" dxfId="9" priority="12">
      <formula>$A$4=""</formula>
    </cfRule>
  </conditionalFormatting>
  <conditionalFormatting sqref="C7:D7">
    <cfRule type="expression" dxfId="8" priority="11">
      <formula>$C$7=""</formula>
    </cfRule>
  </conditionalFormatting>
  <conditionalFormatting sqref="C8">
    <cfRule type="expression" dxfId="7" priority="10">
      <formula>$C$8=""</formula>
    </cfRule>
  </conditionalFormatting>
  <conditionalFormatting sqref="F8">
    <cfRule type="expression" dxfId="6" priority="8">
      <formula>$F$8=""</formula>
    </cfRule>
  </conditionalFormatting>
  <conditionalFormatting sqref="C35">
    <cfRule type="expression" dxfId="5" priority="7">
      <formula>$C$35=""</formula>
    </cfRule>
  </conditionalFormatting>
  <conditionalFormatting sqref="G13:G32">
    <cfRule type="expression" dxfId="4" priority="6">
      <formula>G13=0</formula>
    </cfRule>
  </conditionalFormatting>
  <conditionalFormatting sqref="D37">
    <cfRule type="expression" dxfId="3" priority="4">
      <formula>$D$37=""</formula>
    </cfRule>
  </conditionalFormatting>
  <conditionalFormatting sqref="C40">
    <cfRule type="expression" dxfId="2" priority="3">
      <formula>$C$40=""</formula>
    </cfRule>
  </conditionalFormatting>
  <conditionalFormatting sqref="F40:I40">
    <cfRule type="expression" dxfId="1" priority="2">
      <formula>$F$40=""</formula>
    </cfRule>
  </conditionalFormatting>
  <conditionalFormatting sqref="F43:I43">
    <cfRule type="expression" dxfId="0" priority="1">
      <formula>$F$40=""</formula>
    </cfRule>
  </conditionalFormatting>
  <pageMargins left="0.43307086614173229" right="0.43307086614173229" top="0.55118110236220474" bottom="0.35433070866141736" header="0.19685039370078741" footer="0.19685039370078741"/>
  <pageSetup paperSize="9" scale="71" fitToHeight="0" orientation="portrait" r:id="rId1"/>
  <headerFooter scaleWithDoc="0" alignWithMargins="0">
    <oddHeader>&amp;L&amp;"Cambria,Obyčejné"&amp;8Formulář OZ/Vykaz DPP-DPC
ver. 2023.02 &amp;C&amp;"Cambria,Obyčejné"PRÁVNICKÁ FAKULTA UNIVERZITY KARLOVY 
Nám. Curieových 7, 116 40 Praha 1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List2!$K$7:$K$9</xm:f>
          </x14:formula1>
          <xm:sqref>C35</xm:sqref>
        </x14:dataValidation>
        <x14:dataValidation type="list" allowBlank="1" showInputMessage="1" showErrorMessage="1" xr:uid="{00000000-0002-0000-0000-000001000000}">
          <x14:formula1>
            <xm:f>List2!$K$12:$K$13</xm:f>
          </x14:formula1>
          <xm:sqref>D37</xm:sqref>
        </x14:dataValidation>
        <x14:dataValidation type="list" showInputMessage="1" showErrorMessage="1" promptTitle="Vyberte" xr:uid="{00000000-0002-0000-0000-000002000000}">
          <x14:formula1>
            <xm:f>List2!$K$2:$K$3</xm:f>
          </x14:formula1>
          <xm:sqref>A4:I4</xm:sqref>
        </x14:dataValidation>
        <x14:dataValidation type="list" showErrorMessage="1" errorTitle="CHYBA" xr:uid="{00000000-0002-0000-0000-000003000000}">
          <x14:formula1>
            <xm:f>List2!$G$2:$G$9</xm:f>
          </x14:formula1>
          <xm:sqref>B13:B32</xm:sqref>
        </x14:dataValidation>
        <x14:dataValidation type="list" showErrorMessage="1" errorTitle="CHYBA" xr:uid="{00000000-0002-0000-0000-000004000000}">
          <x14:formula1>
            <xm:f>INDIRECT(VLOOKUP(B13,List2!$G$2:$H$9,2,FALSE))</xm:f>
          </x14:formula1>
          <xm:sqref>C13:D32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9"/>
  <sheetViews>
    <sheetView workbookViewId="0">
      <selection activeCell="C32" sqref="C32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7" max="7" width="10" bestFit="1" customWidth="1"/>
    <col min="11" max="11" width="21.85546875" customWidth="1"/>
  </cols>
  <sheetData>
    <row r="1" spans="1:12" x14ac:dyDescent="0.25">
      <c r="A1" t="s">
        <v>51</v>
      </c>
      <c r="B1" t="s">
        <v>52</v>
      </c>
      <c r="C1" t="s">
        <v>53</v>
      </c>
      <c r="D1" t="s">
        <v>26</v>
      </c>
      <c r="E1" t="s">
        <v>54</v>
      </c>
    </row>
    <row r="2" spans="1:12" x14ac:dyDescent="0.25">
      <c r="A2" s="42" t="s">
        <v>20</v>
      </c>
      <c r="B2" s="42" t="s">
        <v>46</v>
      </c>
      <c r="C2" s="42">
        <v>150</v>
      </c>
      <c r="D2" s="42">
        <v>1</v>
      </c>
      <c r="E2" s="42" t="s">
        <v>28</v>
      </c>
      <c r="G2" t="s">
        <v>85</v>
      </c>
      <c r="H2" t="s">
        <v>95</v>
      </c>
      <c r="K2" t="s">
        <v>66</v>
      </c>
      <c r="L2" t="s">
        <v>8</v>
      </c>
    </row>
    <row r="3" spans="1:12" x14ac:dyDescent="0.25">
      <c r="A3" s="42" t="s">
        <v>20</v>
      </c>
      <c r="B3" s="42" t="s">
        <v>6</v>
      </c>
      <c r="C3" s="42">
        <v>400</v>
      </c>
      <c r="D3" s="42">
        <v>1</v>
      </c>
      <c r="E3" s="42" t="s">
        <v>28</v>
      </c>
      <c r="G3" t="s">
        <v>86</v>
      </c>
      <c r="H3" t="s">
        <v>96</v>
      </c>
      <c r="K3" t="s">
        <v>67</v>
      </c>
      <c r="L3" t="s">
        <v>30</v>
      </c>
    </row>
    <row r="4" spans="1:12" x14ac:dyDescent="0.25">
      <c r="A4" s="56" t="s">
        <v>20</v>
      </c>
      <c r="B4" s="56" t="s">
        <v>107</v>
      </c>
      <c r="C4" s="56">
        <v>500</v>
      </c>
      <c r="D4" s="56">
        <v>1</v>
      </c>
      <c r="E4" s="56" t="s">
        <v>28</v>
      </c>
      <c r="G4" t="s">
        <v>87</v>
      </c>
      <c r="H4" t="s">
        <v>101</v>
      </c>
    </row>
    <row r="5" spans="1:12" x14ac:dyDescent="0.25">
      <c r="A5" s="42" t="s">
        <v>20</v>
      </c>
      <c r="B5" s="42" t="s">
        <v>93</v>
      </c>
      <c r="C5" s="42">
        <v>1200</v>
      </c>
      <c r="D5" s="42">
        <v>3</v>
      </c>
      <c r="E5" s="42" t="s">
        <v>29</v>
      </c>
      <c r="G5" t="s">
        <v>71</v>
      </c>
      <c r="H5" t="s">
        <v>106</v>
      </c>
    </row>
    <row r="6" spans="1:12" x14ac:dyDescent="0.25">
      <c r="A6" s="42" t="s">
        <v>20</v>
      </c>
      <c r="B6" s="42" t="s">
        <v>94</v>
      </c>
      <c r="C6" s="42">
        <v>2400</v>
      </c>
      <c r="D6" s="42">
        <v>3</v>
      </c>
      <c r="E6" s="42" t="s">
        <v>29</v>
      </c>
      <c r="G6" t="s">
        <v>69</v>
      </c>
      <c r="H6" t="s">
        <v>102</v>
      </c>
    </row>
    <row r="7" spans="1:12" x14ac:dyDescent="0.25">
      <c r="A7" s="42" t="s">
        <v>20</v>
      </c>
      <c r="B7" s="42" t="s">
        <v>5</v>
      </c>
      <c r="C7" s="42">
        <v>200</v>
      </c>
      <c r="D7" s="42">
        <v>1</v>
      </c>
      <c r="E7" s="42" t="s">
        <v>28</v>
      </c>
      <c r="G7" t="s">
        <v>70</v>
      </c>
      <c r="H7" t="s">
        <v>103</v>
      </c>
      <c r="K7" t="s">
        <v>76</v>
      </c>
    </row>
    <row r="8" spans="1:12" x14ac:dyDescent="0.25">
      <c r="A8" s="56" t="s">
        <v>20</v>
      </c>
      <c r="B8" s="56" t="s">
        <v>108</v>
      </c>
      <c r="C8" s="56">
        <v>400</v>
      </c>
      <c r="D8" s="56">
        <v>1</v>
      </c>
      <c r="E8" s="56" t="s">
        <v>28</v>
      </c>
      <c r="G8" t="s">
        <v>88</v>
      </c>
      <c r="H8" t="s">
        <v>104</v>
      </c>
      <c r="K8" t="s">
        <v>78</v>
      </c>
    </row>
    <row r="9" spans="1:12" x14ac:dyDescent="0.25">
      <c r="A9" s="42" t="s">
        <v>20</v>
      </c>
      <c r="B9" s="42" t="s">
        <v>4</v>
      </c>
      <c r="C9" s="42">
        <v>1000</v>
      </c>
      <c r="D9" s="42">
        <v>1</v>
      </c>
      <c r="E9" s="42" t="s">
        <v>27</v>
      </c>
      <c r="G9" t="s">
        <v>91</v>
      </c>
      <c r="H9" t="s">
        <v>105</v>
      </c>
      <c r="K9" t="s">
        <v>77</v>
      </c>
    </row>
    <row r="10" spans="1:12" x14ac:dyDescent="0.25">
      <c r="A10" s="42" t="s">
        <v>20</v>
      </c>
      <c r="B10" s="42" t="s">
        <v>50</v>
      </c>
      <c r="C10" s="42">
        <v>1000</v>
      </c>
      <c r="D10" s="42">
        <v>1</v>
      </c>
      <c r="E10" s="42" t="s">
        <v>27</v>
      </c>
    </row>
    <row r="11" spans="1:12" x14ac:dyDescent="0.25">
      <c r="A11" s="42" t="s">
        <v>20</v>
      </c>
      <c r="B11" s="42" t="s">
        <v>7</v>
      </c>
      <c r="C11" s="42">
        <v>1000</v>
      </c>
      <c r="D11" s="42">
        <v>1</v>
      </c>
      <c r="E11" s="42" t="s">
        <v>27</v>
      </c>
    </row>
    <row r="12" spans="1:12" x14ac:dyDescent="0.25">
      <c r="A12" s="42" t="s">
        <v>20</v>
      </c>
      <c r="B12" s="42" t="s">
        <v>44</v>
      </c>
      <c r="C12" s="42">
        <v>2400</v>
      </c>
      <c r="D12" s="42">
        <v>6</v>
      </c>
      <c r="E12" s="42" t="s">
        <v>29</v>
      </c>
      <c r="K12" t="s">
        <v>79</v>
      </c>
    </row>
    <row r="13" spans="1:12" x14ac:dyDescent="0.25">
      <c r="A13" s="42" t="s">
        <v>20</v>
      </c>
      <c r="B13" s="42" t="s">
        <v>45</v>
      </c>
      <c r="C13" s="42">
        <v>4000</v>
      </c>
      <c r="D13" s="42">
        <v>6</v>
      </c>
      <c r="E13" s="42" t="s">
        <v>29</v>
      </c>
      <c r="K13" t="s">
        <v>80</v>
      </c>
    </row>
    <row r="14" spans="1:12" x14ac:dyDescent="0.25">
      <c r="A14" s="43" t="s">
        <v>14</v>
      </c>
      <c r="B14" s="43" t="s">
        <v>22</v>
      </c>
      <c r="C14" s="43">
        <v>4000</v>
      </c>
      <c r="D14" s="43">
        <v>10</v>
      </c>
      <c r="E14" s="44" t="s">
        <v>30</v>
      </c>
    </row>
    <row r="15" spans="1:12" x14ac:dyDescent="0.25">
      <c r="A15" s="43" t="s">
        <v>14</v>
      </c>
      <c r="B15" s="43" t="s">
        <v>23</v>
      </c>
      <c r="C15" s="43">
        <v>1200</v>
      </c>
      <c r="D15" s="43">
        <v>4</v>
      </c>
      <c r="E15" s="44" t="s">
        <v>30</v>
      </c>
    </row>
    <row r="16" spans="1:12" x14ac:dyDescent="0.25">
      <c r="A16" s="43" t="s">
        <v>14</v>
      </c>
      <c r="B16" s="43" t="s">
        <v>24</v>
      </c>
      <c r="C16" s="43">
        <v>300</v>
      </c>
      <c r="D16" s="43">
        <v>1</v>
      </c>
      <c r="E16" s="44" t="s">
        <v>31</v>
      </c>
    </row>
    <row r="17" spans="1:5" x14ac:dyDescent="0.25">
      <c r="A17" s="43" t="s">
        <v>14</v>
      </c>
      <c r="B17" s="43" t="s">
        <v>25</v>
      </c>
      <c r="C17" s="43">
        <v>400</v>
      </c>
      <c r="D17" s="43">
        <v>1</v>
      </c>
      <c r="E17" s="44" t="s">
        <v>31</v>
      </c>
    </row>
    <row r="18" spans="1:5" x14ac:dyDescent="0.25">
      <c r="A18" s="43" t="s">
        <v>14</v>
      </c>
      <c r="B18" s="43" t="s">
        <v>21</v>
      </c>
      <c r="C18" s="43">
        <v>400</v>
      </c>
      <c r="D18" s="43">
        <v>1</v>
      </c>
      <c r="E18" s="44" t="s">
        <v>30</v>
      </c>
    </row>
    <row r="19" spans="1:5" x14ac:dyDescent="0.25">
      <c r="A19" s="57" t="s">
        <v>15</v>
      </c>
      <c r="B19" s="57" t="s">
        <v>109</v>
      </c>
      <c r="C19" s="57">
        <v>50</v>
      </c>
      <c r="D19" s="57">
        <v>0.5</v>
      </c>
      <c r="E19" s="57" t="s">
        <v>35</v>
      </c>
    </row>
    <row r="20" spans="1:5" x14ac:dyDescent="0.25">
      <c r="A20" s="57" t="s">
        <v>15</v>
      </c>
      <c r="B20" s="57" t="s">
        <v>110</v>
      </c>
      <c r="C20" s="57">
        <v>300</v>
      </c>
      <c r="D20" s="57">
        <v>3</v>
      </c>
      <c r="E20" s="57" t="s">
        <v>35</v>
      </c>
    </row>
    <row r="21" spans="1:5" x14ac:dyDescent="0.25">
      <c r="A21" s="45" t="s">
        <v>15</v>
      </c>
      <c r="B21" s="45" t="s">
        <v>34</v>
      </c>
      <c r="C21" s="45">
        <v>1200</v>
      </c>
      <c r="D21" s="45">
        <v>1</v>
      </c>
      <c r="E21" s="45" t="s">
        <v>27</v>
      </c>
    </row>
    <row r="22" spans="1:5" x14ac:dyDescent="0.25">
      <c r="A22" s="45" t="s">
        <v>15</v>
      </c>
      <c r="B22" s="45" t="s">
        <v>33</v>
      </c>
      <c r="C22" s="45">
        <v>1200</v>
      </c>
      <c r="D22" s="45">
        <v>1</v>
      </c>
      <c r="E22" s="45" t="s">
        <v>27</v>
      </c>
    </row>
    <row r="23" spans="1:5" x14ac:dyDescent="0.25">
      <c r="A23" s="57" t="s">
        <v>15</v>
      </c>
      <c r="B23" s="57" t="s">
        <v>111</v>
      </c>
      <c r="C23" s="57">
        <v>100</v>
      </c>
      <c r="D23" s="57">
        <v>0.5</v>
      </c>
      <c r="E23" s="57" t="s">
        <v>35</v>
      </c>
    </row>
    <row r="24" spans="1:5" x14ac:dyDescent="0.25">
      <c r="A24" s="46" t="s">
        <v>16</v>
      </c>
      <c r="B24" s="46" t="s">
        <v>40</v>
      </c>
      <c r="C24" s="46">
        <v>1200</v>
      </c>
      <c r="D24" s="46">
        <v>1</v>
      </c>
      <c r="E24" s="46" t="s">
        <v>27</v>
      </c>
    </row>
    <row r="25" spans="1:5" x14ac:dyDescent="0.25">
      <c r="A25" s="46" t="s">
        <v>16</v>
      </c>
      <c r="B25" s="46" t="s">
        <v>42</v>
      </c>
      <c r="C25" s="46">
        <v>500</v>
      </c>
      <c r="D25" s="46">
        <v>1</v>
      </c>
      <c r="E25" s="46" t="s">
        <v>27</v>
      </c>
    </row>
    <row r="26" spans="1:5" x14ac:dyDescent="0.25">
      <c r="A26" s="47" t="s">
        <v>17</v>
      </c>
      <c r="B26" s="47" t="s">
        <v>36</v>
      </c>
      <c r="C26" s="47">
        <v>400</v>
      </c>
      <c r="D26" s="47">
        <v>1</v>
      </c>
      <c r="E26" s="47" t="s">
        <v>27</v>
      </c>
    </row>
    <row r="27" spans="1:5" x14ac:dyDescent="0.25">
      <c r="A27" s="47" t="s">
        <v>17</v>
      </c>
      <c r="B27" s="47" t="s">
        <v>38</v>
      </c>
      <c r="C27" s="47">
        <v>2400</v>
      </c>
      <c r="D27" s="47">
        <v>6</v>
      </c>
      <c r="E27" s="48" t="s">
        <v>30</v>
      </c>
    </row>
    <row r="28" spans="1:5" x14ac:dyDescent="0.25">
      <c r="A28" s="47" t="s">
        <v>17</v>
      </c>
      <c r="B28" s="47" t="s">
        <v>48</v>
      </c>
      <c r="C28" s="47">
        <v>600</v>
      </c>
      <c r="D28" s="47">
        <v>1</v>
      </c>
      <c r="E28" s="47" t="s">
        <v>27</v>
      </c>
    </row>
    <row r="29" spans="1:5" x14ac:dyDescent="0.25">
      <c r="A29" s="47" t="s">
        <v>17</v>
      </c>
      <c r="B29" s="47" t="s">
        <v>49</v>
      </c>
      <c r="C29" s="47">
        <v>8000</v>
      </c>
      <c r="D29" s="47">
        <v>10</v>
      </c>
      <c r="E29" s="48" t="s">
        <v>30</v>
      </c>
    </row>
    <row r="30" spans="1:5" x14ac:dyDescent="0.25">
      <c r="A30" s="47" t="s">
        <v>17</v>
      </c>
      <c r="B30" s="47" t="s">
        <v>41</v>
      </c>
      <c r="C30" s="47">
        <v>2000</v>
      </c>
      <c r="D30" s="47">
        <v>1</v>
      </c>
      <c r="E30" s="47" t="s">
        <v>27</v>
      </c>
    </row>
    <row r="31" spans="1:5" x14ac:dyDescent="0.25">
      <c r="A31" s="47" t="s">
        <v>17</v>
      </c>
      <c r="B31" s="47" t="s">
        <v>43</v>
      </c>
      <c r="C31" s="47">
        <v>1500</v>
      </c>
      <c r="D31" s="47">
        <v>1</v>
      </c>
      <c r="E31" s="47" t="s">
        <v>27</v>
      </c>
    </row>
    <row r="32" spans="1:5" x14ac:dyDescent="0.25">
      <c r="A32" s="49" t="s">
        <v>18</v>
      </c>
      <c r="B32" s="49" t="s">
        <v>60</v>
      </c>
      <c r="C32" s="49">
        <v>500</v>
      </c>
      <c r="D32" s="49">
        <v>1</v>
      </c>
      <c r="E32" s="49" t="s">
        <v>27</v>
      </c>
    </row>
    <row r="33" spans="1:5" x14ac:dyDescent="0.25">
      <c r="A33" s="49" t="s">
        <v>18</v>
      </c>
      <c r="B33" s="49" t="s">
        <v>39</v>
      </c>
      <c r="C33" s="49">
        <v>4000</v>
      </c>
      <c r="D33" s="49">
        <v>10</v>
      </c>
      <c r="E33" s="50" t="s">
        <v>37</v>
      </c>
    </row>
    <row r="34" spans="1:5" x14ac:dyDescent="0.25">
      <c r="A34" s="49" t="s">
        <v>18</v>
      </c>
      <c r="B34" s="49" t="s">
        <v>47</v>
      </c>
      <c r="C34" s="49">
        <v>1000</v>
      </c>
      <c r="D34" s="49">
        <v>1</v>
      </c>
      <c r="E34" s="49" t="s">
        <v>27</v>
      </c>
    </row>
    <row r="35" spans="1:5" x14ac:dyDescent="0.25">
      <c r="A35" s="51" t="s">
        <v>19</v>
      </c>
      <c r="B35" s="51" t="s">
        <v>98</v>
      </c>
      <c r="C35" s="51">
        <v>400</v>
      </c>
      <c r="D35" s="51">
        <v>1</v>
      </c>
      <c r="E35" s="51" t="s">
        <v>27</v>
      </c>
    </row>
    <row r="36" spans="1:5" x14ac:dyDescent="0.25">
      <c r="A36" s="51" t="s">
        <v>19</v>
      </c>
      <c r="B36" s="51" t="s">
        <v>99</v>
      </c>
      <c r="C36" s="51">
        <v>4500</v>
      </c>
      <c r="D36" s="51">
        <v>20</v>
      </c>
      <c r="E36" s="51" t="s">
        <v>100</v>
      </c>
    </row>
    <row r="37" spans="1:5" x14ac:dyDescent="0.25">
      <c r="A37" s="51" t="s">
        <v>19</v>
      </c>
      <c r="B37" s="51" t="s">
        <v>61</v>
      </c>
      <c r="C37" s="51">
        <v>400</v>
      </c>
      <c r="D37" s="51">
        <v>1</v>
      </c>
      <c r="E37" s="51" t="s">
        <v>27</v>
      </c>
    </row>
    <row r="38" spans="1:5" x14ac:dyDescent="0.25">
      <c r="A38" s="51" t="s">
        <v>19</v>
      </c>
      <c r="B38" s="51" t="s">
        <v>62</v>
      </c>
      <c r="C38" s="51">
        <v>300</v>
      </c>
      <c r="D38" s="51">
        <v>1</v>
      </c>
      <c r="E38" s="51" t="s">
        <v>27</v>
      </c>
    </row>
    <row r="39" spans="1:5" x14ac:dyDescent="0.25">
      <c r="A39" s="51" t="s">
        <v>19</v>
      </c>
      <c r="B39" s="51" t="s">
        <v>63</v>
      </c>
      <c r="C39" s="51">
        <v>100</v>
      </c>
      <c r="D39" s="51">
        <v>0.5</v>
      </c>
      <c r="E39" s="52" t="s">
        <v>28</v>
      </c>
    </row>
    <row r="40" spans="1:5" x14ac:dyDescent="0.25">
      <c r="A40" s="51" t="s">
        <v>19</v>
      </c>
      <c r="B40" s="51" t="s">
        <v>64</v>
      </c>
      <c r="C40" s="51">
        <v>50</v>
      </c>
      <c r="D40" s="51">
        <v>0.5</v>
      </c>
      <c r="E40" s="52" t="s">
        <v>28</v>
      </c>
    </row>
    <row r="41" spans="1:5" x14ac:dyDescent="0.25">
      <c r="A41" s="51" t="s">
        <v>19</v>
      </c>
      <c r="B41" s="51" t="s">
        <v>55</v>
      </c>
      <c r="C41" s="51">
        <v>1000</v>
      </c>
      <c r="D41" s="51">
        <v>8</v>
      </c>
      <c r="E41" s="52" t="s">
        <v>30</v>
      </c>
    </row>
    <row r="42" spans="1:5" x14ac:dyDescent="0.25">
      <c r="A42" s="51" t="s">
        <v>19</v>
      </c>
      <c r="B42" s="51" t="s">
        <v>65</v>
      </c>
      <c r="C42" s="51">
        <v>400</v>
      </c>
      <c r="D42" s="51">
        <v>3</v>
      </c>
      <c r="E42" s="52" t="s">
        <v>30</v>
      </c>
    </row>
    <row r="43" spans="1:5" x14ac:dyDescent="0.25">
      <c r="A43" s="58" t="s">
        <v>19</v>
      </c>
      <c r="B43" s="58" t="s">
        <v>112</v>
      </c>
      <c r="C43" s="58">
        <v>150</v>
      </c>
      <c r="D43" s="58">
        <v>1</v>
      </c>
      <c r="E43" s="59" t="s">
        <v>28</v>
      </c>
    </row>
    <row r="44" spans="1:5" x14ac:dyDescent="0.25">
      <c r="A44" s="51" t="s">
        <v>19</v>
      </c>
      <c r="B44" s="51" t="s">
        <v>56</v>
      </c>
      <c r="C44" s="51">
        <v>200</v>
      </c>
      <c r="D44" s="51">
        <v>1</v>
      </c>
      <c r="E44" s="52" t="s">
        <v>28</v>
      </c>
    </row>
    <row r="45" spans="1:5" x14ac:dyDescent="0.25">
      <c r="A45" s="58" t="s">
        <v>19</v>
      </c>
      <c r="B45" s="58" t="s">
        <v>113</v>
      </c>
      <c r="C45" s="58">
        <v>180</v>
      </c>
      <c r="D45" s="58">
        <v>1</v>
      </c>
      <c r="E45" s="59" t="s">
        <v>28</v>
      </c>
    </row>
    <row r="46" spans="1:5" x14ac:dyDescent="0.25">
      <c r="A46" s="51" t="s">
        <v>19</v>
      </c>
      <c r="B46" s="51" t="s">
        <v>57</v>
      </c>
      <c r="C46" s="51">
        <v>240</v>
      </c>
      <c r="D46" s="51">
        <v>1</v>
      </c>
      <c r="E46" s="52" t="s">
        <v>28</v>
      </c>
    </row>
    <row r="47" spans="1:5" x14ac:dyDescent="0.25">
      <c r="A47" s="58" t="s">
        <v>19</v>
      </c>
      <c r="B47" s="58" t="s">
        <v>114</v>
      </c>
      <c r="C47" s="58">
        <v>600</v>
      </c>
      <c r="D47" s="58">
        <v>4</v>
      </c>
      <c r="E47" s="59" t="s">
        <v>59</v>
      </c>
    </row>
    <row r="48" spans="1:5" x14ac:dyDescent="0.25">
      <c r="A48" s="51" t="s">
        <v>19</v>
      </c>
      <c r="B48" s="51" t="s">
        <v>58</v>
      </c>
      <c r="C48" s="51">
        <v>800</v>
      </c>
      <c r="D48" s="51">
        <v>4</v>
      </c>
      <c r="E48" s="52" t="s">
        <v>59</v>
      </c>
    </row>
    <row r="49" spans="1:5" x14ac:dyDescent="0.25">
      <c r="A49" s="53" t="s">
        <v>72</v>
      </c>
      <c r="B49" s="53" t="s">
        <v>73</v>
      </c>
      <c r="C49" s="53">
        <v>750</v>
      </c>
      <c r="D49" s="53">
        <v>2</v>
      </c>
      <c r="E49" s="54" t="s">
        <v>29</v>
      </c>
    </row>
  </sheetData>
  <sortState ref="A2:E33">
    <sortCondition ref="A2:A3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2023-01-30T13:18:58Z</cp:lastPrinted>
  <dcterms:created xsi:type="dcterms:W3CDTF">2018-11-14T08:58:02Z</dcterms:created>
  <dcterms:modified xsi:type="dcterms:W3CDTF">2023-01-30T13:20:13Z</dcterms:modified>
</cp:coreProperties>
</file>