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H:\Formuláře\Zamestnanecke\"/>
    </mc:Choice>
  </mc:AlternateContent>
  <xr:revisionPtr revIDLastSave="0" documentId="8_{FFA6FB25-6994-477A-904E-462AD6E17BA4}" xr6:coauthVersionLast="36" xr6:coauthVersionMax="36" xr10:uidLastSave="{00000000-0000-0000-0000-000000000000}"/>
  <workbookProtection workbookAlgorithmName="SHA-512" workbookHashValue="AaTF/HScPqRthnpe3Onx6A4u2RLKMjpjsTciMww+vz4LpLfH/xHQNFi0OWIgZhvxniLG/GI/d6HSAFX3eLE3Qw==" workbookSaltValue="T8KKnCw9MA7Is9JZeKudIg==" workbookSpinCount="100000" lockStructure="1"/>
  <bookViews>
    <workbookView xWindow="0" yWindow="0" windowWidth="28800" windowHeight="12165" xr2:uid="{00000000-000D-0000-FFFF-FFFF00000000}"/>
  </bookViews>
  <sheets>
    <sheet name="List1" sheetId="1" r:id="rId1"/>
    <sheet name="List2" sheetId="2" state="veryHidden" r:id="rId2"/>
  </sheets>
  <definedNames>
    <definedName name="_xlnm._FilterDatabase" localSheetId="0" hidden="1">List1!$A$11:$N$46</definedName>
    <definedName name="_xlnm.Print_Area" localSheetId="0">List1!$A$2:$N$60</definedName>
    <definedName name="Razeni" localSheetId="0">List1!$C$12:$J$46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3" i="1"/>
  <c r="P12" i="1"/>
  <c r="A10" i="1" l="1"/>
  <c r="P18" i="1" s="1"/>
  <c r="G11" i="1"/>
  <c r="K32" i="1" l="1"/>
  <c r="L32" i="1"/>
  <c r="N32" i="1" s="1"/>
  <c r="M32" i="1"/>
  <c r="K45" i="1" l="1"/>
  <c r="L45" i="1"/>
  <c r="N45" i="1" s="1"/>
  <c r="M45" i="1"/>
  <c r="K46" i="1"/>
  <c r="L46" i="1"/>
  <c r="N46" i="1" s="1"/>
  <c r="M4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30" i="1"/>
  <c r="N30" i="1" s="1"/>
  <c r="L31" i="1"/>
  <c r="N31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55" i="1"/>
  <c r="Q18" i="1"/>
  <c r="Q27" i="1"/>
  <c r="Q25" i="1"/>
  <c r="Q24" i="1"/>
  <c r="Q21" i="1"/>
  <c r="Q22" i="1"/>
  <c r="Q13" i="1"/>
  <c r="Q23" i="1"/>
  <c r="Q26" i="1"/>
  <c r="Q16" i="1"/>
  <c r="Q19" i="1"/>
  <c r="Q28" i="1"/>
  <c r="Q46" i="1"/>
  <c r="Q15" i="1"/>
  <c r="Q20" i="1"/>
  <c r="Q14" i="1"/>
  <c r="Q17" i="1"/>
  <c r="Q45" i="1"/>
  <c r="Q49" i="1" l="1"/>
  <c r="M12" i="1"/>
  <c r="M44" i="1"/>
  <c r="M29" i="1"/>
  <c r="Q54" i="1"/>
  <c r="P54" i="1"/>
  <c r="P50" i="1"/>
  <c r="P49" i="1"/>
  <c r="Q7" i="1"/>
  <c r="P7" i="1"/>
  <c r="P4" i="1"/>
  <c r="F48" i="1"/>
  <c r="L43" i="1"/>
  <c r="N43" i="1" s="1"/>
  <c r="K44" i="1"/>
  <c r="L44" i="1"/>
  <c r="N44" i="1" s="1"/>
  <c r="L12" i="1"/>
  <c r="L29" i="1"/>
  <c r="K12" i="1"/>
  <c r="K29" i="1"/>
  <c r="Q38" i="1"/>
  <c r="Q40" i="1"/>
  <c r="Q39" i="1"/>
  <c r="Q30" i="1"/>
  <c r="Q42" i="1"/>
  <c r="Q37" i="1"/>
  <c r="Q32" i="1"/>
  <c r="Q35" i="1"/>
  <c r="Q31" i="1"/>
  <c r="Q43" i="1"/>
  <c r="Q41" i="1"/>
  <c r="Q29" i="1"/>
  <c r="Q33" i="1"/>
  <c r="Q12" i="1"/>
  <c r="Q44" i="1"/>
  <c r="Q34" i="1"/>
  <c r="Q36" i="1"/>
  <c r="P59" i="1" l="1"/>
  <c r="D58" i="1" s="1"/>
  <c r="L47" i="1" a="1"/>
  <c r="L47" i="1" s="1"/>
  <c r="N12" i="1"/>
  <c r="N29" i="1"/>
  <c r="M47" i="1" l="1"/>
</calcChain>
</file>

<file path=xl/sharedStrings.xml><?xml version="1.0" encoding="utf-8"?>
<sst xmlns="http://schemas.openxmlformats.org/spreadsheetml/2006/main" count="236" uniqueCount="154">
  <si>
    <t>p.č.</t>
  </si>
  <si>
    <t>VÝKAZ</t>
  </si>
  <si>
    <t xml:space="preserve">Výuka v předmětu Akademické psaní </t>
  </si>
  <si>
    <t xml:space="preserve">Státní doktorská zkouška – člen komise </t>
  </si>
  <si>
    <t xml:space="preserve">Obhajoba disertační práce – člen komise </t>
  </si>
  <si>
    <t>Výuka v předmětu Teoretická a metodologická specifika vědy nebo Teorie, filozofie a sociologie práva</t>
  </si>
  <si>
    <t>odměna
za jedn.</t>
  </si>
  <si>
    <t>hodin
za jedn.</t>
  </si>
  <si>
    <t>počet jedn.</t>
  </si>
  <si>
    <t>Celkem za výkaz</t>
  </si>
  <si>
    <t>SRZ</t>
  </si>
  <si>
    <t>CŽV</t>
  </si>
  <si>
    <t>ERA</t>
  </si>
  <si>
    <t>LLM</t>
  </si>
  <si>
    <t>HAB</t>
  </si>
  <si>
    <t>MGR</t>
  </si>
  <si>
    <t>PHD</t>
  </si>
  <si>
    <t>Vyjádření se k osnově rigorózní práce pověřeným akademickým pracovníkem</t>
  </si>
  <si>
    <t>Činnost pověřeného akademického pracovníka včetně vypracování vyjádření k rigorózní práci</t>
  </si>
  <si>
    <t>Oponentský posudek k rigorózní práci</t>
  </si>
  <si>
    <t>Státní rigorózní zkouška – člen komise (není-li člen komise oponentem nebo pověřeným akademickým pracovníkem)</t>
  </si>
  <si>
    <t>Státní rigorózní zkouška – předseda komise</t>
  </si>
  <si>
    <t>hod</t>
  </si>
  <si>
    <t>hod.</t>
  </si>
  <si>
    <t>student</t>
  </si>
  <si>
    <t>posudek</t>
  </si>
  <si>
    <t>práce</t>
  </si>
  <si>
    <t>uchazeč</t>
  </si>
  <si>
    <t>jednotka</t>
  </si>
  <si>
    <t>Výuka v Juridiku</t>
  </si>
  <si>
    <t>Výuka pro univerzitu 3. věku</t>
  </si>
  <si>
    <t>posluchač</t>
  </si>
  <si>
    <t>Člen zkušební komise (není- li vedoucí nebo oponent práce)</t>
  </si>
  <si>
    <t>hab. práce</t>
  </si>
  <si>
    <t>Oponentský posudek LL.M.</t>
  </si>
  <si>
    <t>Oponentský posudek habilitační práce</t>
  </si>
  <si>
    <t>Výuka v anglickém jazyce (Erasmus)</t>
  </si>
  <si>
    <t>Výuka v anglickém jazyce (LL.M.)</t>
  </si>
  <si>
    <t>Výuka v českém jazyce (Erasmus)</t>
  </si>
  <si>
    <t>Výuka v českém jazyce (LL.M.)</t>
  </si>
  <si>
    <t>Zpracování oponentského posudku (Ph.D)</t>
  </si>
  <si>
    <t>Zpracování oponentského posudku v angličtině (Ph.D.)</t>
  </si>
  <si>
    <t>Kontrola studia předmětu  (Ph.D.)</t>
  </si>
  <si>
    <t>Předseda komise (hab. nebo prof. říz.)</t>
  </si>
  <si>
    <t>Předseda zkušební komise (LL.M.)</t>
  </si>
  <si>
    <t>Vedení závěrečné práce (LL.M.)</t>
  </si>
  <si>
    <t>Výuka v předmětu Obecné základy právní vědy nebo Úvod do práva ve středoevropské perspektivě</t>
  </si>
  <si>
    <t>druh</t>
  </si>
  <si>
    <t xml:space="preserve">Činnost </t>
  </si>
  <si>
    <t>částka</t>
  </si>
  <si>
    <t>jedn</t>
  </si>
  <si>
    <t>Vedení diplomové práce</t>
  </si>
  <si>
    <t>Předseda komise pro 1. část státní závěrečné zkoušky</t>
  </si>
  <si>
    <t>Předseda komise pro 2. část státní závěrečné zkoušky</t>
  </si>
  <si>
    <t>Předseda komise pro 3. nebo 4. část státní závěrečné zkoušky</t>
  </si>
  <si>
    <t>půlden</t>
  </si>
  <si>
    <t>Člen komise (hab. nebo prof. říz.)</t>
  </si>
  <si>
    <t>Výuka povinně volitelného předmětu (Mgr.)</t>
  </si>
  <si>
    <t>Výuka volitelného předmětu (Mgr.)</t>
  </si>
  <si>
    <t>Zkouška (ústní, písemná, kombinovaná) v povinném předmětu (Mgr.)</t>
  </si>
  <si>
    <t>Zkouška (ústní, písemná, kombinovaná) v povinně volitelném nebo volitelném předmětu (Mgr.)</t>
  </si>
  <si>
    <t>Vypracování oponentského posudku (Mgr.)</t>
  </si>
  <si>
    <t>o pracovní činnosti</t>
  </si>
  <si>
    <t>o provedení práce</t>
  </si>
  <si>
    <t>č.j.</t>
  </si>
  <si>
    <t>čl. 9 ERA</t>
  </si>
  <si>
    <t>čl. 10 LLM</t>
  </si>
  <si>
    <t>čl. 8 AKR</t>
  </si>
  <si>
    <t>AKR</t>
  </si>
  <si>
    <t xml:space="preserve">Zpracování posudku vzdělávacího programu pro akreditaci 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</si>
  <si>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</si>
  <si>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</si>
  <si>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</si>
  <si>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</si>
  <si>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</si>
  <si>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</si>
  <si>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</si>
  <si>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vedoucí pracoviště/řešitel projektu</t>
  </si>
  <si>
    <t>Zpracoval:</t>
  </si>
  <si>
    <t>Cestovné - jízdné, ubytování, stravné:</t>
  </si>
  <si>
    <t>čl. saz.</t>
  </si>
  <si>
    <t>čl. 5 PHD</t>
  </si>
  <si>
    <t>čl. 6 SRZ</t>
  </si>
  <si>
    <t>čl. 7 CŽV</t>
  </si>
  <si>
    <t>čl. 11 HAB</t>
  </si>
  <si>
    <t>Výkaz vyplňte na PC. Vyplňujte pouze zelená pole. Vykřičník vpravo informuje o nevyplněném poli nebo jiné chybě.</t>
  </si>
  <si>
    <t>podpis zaměstnaneckého oddělení</t>
  </si>
  <si>
    <t>čl. 12 MGR</t>
  </si>
  <si>
    <t>jméno</t>
  </si>
  <si>
    <t>Pracoviště</t>
  </si>
  <si>
    <t>období</t>
  </si>
  <si>
    <t>celkem Kč</t>
  </si>
  <si>
    <t>příjmení</t>
  </si>
  <si>
    <t>činnosti</t>
  </si>
  <si>
    <t>katedra finančního práva a finanční vědy</t>
  </si>
  <si>
    <t>katedra jazyků</t>
  </si>
  <si>
    <t>katedra mezinárodního práva</t>
  </si>
  <si>
    <t>katedra národního hospodářství</t>
  </si>
  <si>
    <t>katedra občanského práva</t>
  </si>
  <si>
    <t>katedra obchodního práva</t>
  </si>
  <si>
    <t>katedra politologie a sociologie</t>
  </si>
  <si>
    <t>katedra pracovního práva a práva sociálního zabezpečení</t>
  </si>
  <si>
    <t>katedra práva životního prostředí</t>
  </si>
  <si>
    <t>katedra právních dějin</t>
  </si>
  <si>
    <t>katedra správního práva a správní vědy</t>
  </si>
  <si>
    <t>katedra teorie práva a právních učení</t>
  </si>
  <si>
    <t>katedra tělesné výchovy</t>
  </si>
  <si>
    <t>katedra trestního práva</t>
  </si>
  <si>
    <t>katedra ústavního práva</t>
  </si>
  <si>
    <t>ústav práva autorského, práv průmyslových a práva soutěžního</t>
  </si>
  <si>
    <t>centrum právní komparatistiky</t>
  </si>
  <si>
    <t>centrum právněhistorických studií HÚ AV ČR a PF UK</t>
  </si>
  <si>
    <t>centrum pro legislativu</t>
  </si>
  <si>
    <t>centrum zdravotnického práva</t>
  </si>
  <si>
    <t>centrum právních dovedností</t>
  </si>
  <si>
    <t>centrum mimosoudního řešení sporů</t>
  </si>
  <si>
    <t>oddělení ekonomické</t>
  </si>
  <si>
    <t>oddělení informačních technologií</t>
  </si>
  <si>
    <t>oddělení pro vědu, výzkum a edici</t>
  </si>
  <si>
    <t>sekretariát fakulty</t>
  </si>
  <si>
    <t>oddělení pro zahraniční záležitosti</t>
  </si>
  <si>
    <t>oddělení provozní</t>
  </si>
  <si>
    <t>oddělení studijní</t>
  </si>
  <si>
    <t>oddělení zaměstnanecké</t>
  </si>
  <si>
    <t>p.č.
OZ</t>
  </si>
  <si>
    <t>datum práce</t>
  </si>
  <si>
    <t>odměn akademických pracovníků</t>
  </si>
  <si>
    <t>Potvrzuji, že práce zadané na základě  dohody o provedení práce byly včas a řádně vykonány.</t>
  </si>
  <si>
    <t>Potvrzuji, že činnosti zadané na základě  dohody o pracovní činnosti byly včas a řádně vykonány.</t>
  </si>
  <si>
    <t>Potvrzuji, že níže uvedené činnosti stanovené v  sazebníku odměn PF UK byly včas a řádně vykonány.</t>
  </si>
  <si>
    <t>List2!B2:B13</t>
  </si>
  <si>
    <t>List2!B14:B18</t>
  </si>
  <si>
    <t>Zpracování posudku školitele, pokud školiteli nenáleží odměna podle opatření rektora</t>
  </si>
  <si>
    <t>Zpracování posudku školitele v angličtině, pokud školiteli nenáleží odměna podle opatření rektora</t>
  </si>
  <si>
    <t>List2!B19:B23</t>
  </si>
  <si>
    <t>List2!B49:B49</t>
  </si>
  <si>
    <t>List2!B24:B25</t>
  </si>
  <si>
    <t>List2!B26:B31</t>
  </si>
  <si>
    <t>List2!B32:B34</t>
  </si>
  <si>
    <t>List2!B35:B48</t>
  </si>
  <si>
    <t>Výuka povinného předmětu s výjimkou předmětu Úvod do studia práva (Mgr.)</t>
  </si>
  <si>
    <t>Výuka povinného předmětu Úvod do studia práva (Mgr.)</t>
  </si>
  <si>
    <t>kurz</t>
  </si>
  <si>
    <t>knihovna</t>
  </si>
  <si>
    <t>oddělení strategického rozvoje</t>
  </si>
  <si>
    <t>oddělení komunikace a vnějších vztahů</t>
  </si>
  <si>
    <t xml:space="preserve">Státní doktorská zkouška – předseda komise </t>
  </si>
  <si>
    <t xml:space="preserve">Obhajoba disertační práce – předseda komise </t>
  </si>
  <si>
    <t>Zkouška (Juridikum a U3V)</t>
  </si>
  <si>
    <t>Jiná kontrola studia předmětu (Juridikum a U3V)</t>
  </si>
  <si>
    <t>Oponentský posudek závěrečné práce (Juridikum a U3V)</t>
  </si>
  <si>
    <t>Člen komise pro 1. část státní závěrečné zkoušky</t>
  </si>
  <si>
    <t>Člen komise pro 2. část státní závěrečné zkoušky</t>
  </si>
  <si>
    <t>Člen komise pro 3. nebo 4. část státní závěrečné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</si>
</sst>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/>
    <xf numFmtId="166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Protection="1">
      <protection locked="0"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4" fontId="4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 applyProtection="1">
      <alignment horizontal="right" vertical="center"/>
      <protection hidden="1"/>
    </xf>
    <xf numFmtId="164" fontId="14" fillId="0" borderId="3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2" fillId="0" borderId="2" xfId="0" applyFont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shrinkToFit="1"/>
      <protection locked="0" hidden="1"/>
    </xf>
    <xf numFmtId="0" fontId="4" fillId="0" borderId="2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indent="4"/>
      <protection hidden="1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wrapText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14" fontId="15" fillId="2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shrinkToFit="1"/>
      <protection hidden="1"/>
    </xf>
    <xf numFmtId="0" fontId="5" fillId="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0" fontId="5" fillId="9" borderId="0" xfId="0" applyFont="1" applyFill="1"/>
    <xf numFmtId="14" fontId="5" fillId="9" borderId="0" xfId="0" applyNumberFormat="1" applyFont="1" applyFill="1"/>
    <xf numFmtId="0" fontId="5" fillId="10" borderId="0" xfId="0" applyFont="1" applyFill="1"/>
    <xf numFmtId="14" fontId="5" fillId="10" borderId="0" xfId="0" applyNumberFormat="1" applyFont="1" applyFill="1"/>
    <xf numFmtId="0" fontId="5" fillId="0" borderId="0" xfId="0" applyFont="1"/>
    <xf numFmtId="14" fontId="5" fillId="0" borderId="0" xfId="0" applyNumberFormat="1" applyFont="1"/>
    <xf numFmtId="0" fontId="4" fillId="3" borderId="0" xfId="0" applyFont="1" applyFill="1" applyAlignment="1">
      <alignment horizontal="center"/>
    </xf>
    <xf numFmtId="0" fontId="0" fillId="0" borderId="2" xfId="0" applyFont="1" applyFill="1" applyBorder="1" applyAlignment="1" applyProtection="1">
      <alignment horizontal="left"/>
      <protection locked="0" hidden="1"/>
    </xf>
    <xf numFmtId="0" fontId="13" fillId="0" borderId="1" xfId="0" applyFont="1" applyBorder="1" applyAlignment="1" applyProtection="1">
      <alignment horizont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49" fontId="4" fillId="0" borderId="3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 indent="7"/>
      <protection hidden="1"/>
    </xf>
    <xf numFmtId="0" fontId="0" fillId="0" borderId="0" xfId="0" applyAlignment="1">
      <alignment horizontal="left" indent="7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18" fillId="4" borderId="0" xfId="0" applyFont="1" applyFill="1"/>
    <xf numFmtId="0" fontId="18" fillId="6" borderId="0" xfId="0" applyFont="1" applyFill="1"/>
    <xf numFmtId="0" fontId="18" fillId="10" borderId="0" xfId="0" applyFont="1" applyFill="1"/>
    <xf numFmtId="14" fontId="18" fillId="10" borderId="0" xfId="0" applyNumberFormat="1" applyFont="1" applyFill="1"/>
  </cellXfs>
  <cellStyles count="1">
    <cellStyle name="Normální" xfId="0" builtinId="0"/>
  </cellStyles>
  <dxfs count="10"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ont>
        <color theme="0"/>
      </font>
    </dxf>
    <dxf>
      <fill>
        <patternFill>
          <bgColor rgb="FFEFF6EA"/>
        </patternFill>
      </fill>
      <border>
        <bottom style="hair">
          <color auto="1"/>
        </bottom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9CB3"/>
      <color rgb="FFEFF6EA"/>
      <color rgb="FFEFF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0"/>
  <sheetViews>
    <sheetView showGridLines="0" tabSelected="1" zoomScale="115" zoomScaleNormal="115" zoomScalePageLayoutView="55" workbookViewId="0">
      <selection activeCell="B17" sqref="B17"/>
    </sheetView>
  </sheetViews>
  <sheetFormatPr defaultRowHeight="15" x14ac:dyDescent="0.25"/>
  <cols>
    <col min="1" max="1" width="5" customWidth="1"/>
    <col min="2" max="2" width="6.42578125" customWidth="1"/>
    <col min="3" max="3" width="19.28515625" customWidth="1"/>
    <col min="4" max="4" width="13.42578125" customWidth="1"/>
    <col min="5" max="5" width="8.85546875" customWidth="1"/>
    <col min="6" max="6" width="10" customWidth="1"/>
    <col min="7" max="7" width="52.42578125" customWidth="1"/>
    <col min="8" max="8" width="19" customWidth="1"/>
    <col min="9" max="9" width="12.85546875" customWidth="1"/>
    <col min="10" max="10" width="9.85546875" customWidth="1"/>
    <col min="11" max="12" width="9.28515625" customWidth="1"/>
    <col min="13" max="13" width="8.42578125" customWidth="1"/>
    <col min="14" max="14" width="12.140625" customWidth="1"/>
    <col min="15" max="15" width="9.140625" style="9"/>
    <col min="16" max="16" width="7.28515625" style="9" customWidth="1"/>
    <col min="17" max="17" width="6.140625" style="9" customWidth="1"/>
  </cols>
  <sheetData>
    <row r="1" spans="1:17" x14ac:dyDescent="0.25">
      <c r="A1" s="71" t="s">
        <v>85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7" ht="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ht="27" customHeight="1" x14ac:dyDescent="0.4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8"/>
    </row>
    <row r="4" spans="1:17" ht="18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P4" s="10" t="str">
        <f>IF(A4="","!","")</f>
        <v>!</v>
      </c>
    </row>
    <row r="5" spans="1:17" ht="12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9"/>
      <c r="D6" s="9"/>
      <c r="E6" s="9"/>
      <c r="F6" s="9"/>
      <c r="G6" s="43" t="s">
        <v>89</v>
      </c>
      <c r="H6" s="45"/>
      <c r="I6" s="45"/>
      <c r="J6" s="45"/>
      <c r="K6" s="75" t="s">
        <v>90</v>
      </c>
      <c r="L6" s="75"/>
      <c r="M6" s="75"/>
      <c r="N6" s="15"/>
      <c r="O6" s="8"/>
      <c r="P6" s="11"/>
    </row>
    <row r="7" spans="1:17" s="2" customFormat="1" ht="15.75" x14ac:dyDescent="0.25">
      <c r="A7" s="79"/>
      <c r="B7" s="79"/>
      <c r="C7" s="79"/>
      <c r="D7" s="79"/>
      <c r="E7" s="79"/>
      <c r="F7" s="79"/>
      <c r="G7" s="42"/>
      <c r="H7" s="57"/>
      <c r="I7" s="57"/>
      <c r="J7" s="9"/>
      <c r="K7" s="80"/>
      <c r="L7" s="80"/>
      <c r="M7" s="80"/>
      <c r="N7" s="16"/>
      <c r="O7" s="12"/>
      <c r="P7" s="10" t="str">
        <f>IF(G7="","!","")</f>
        <v>!</v>
      </c>
      <c r="Q7" s="10" t="str">
        <f>IF(K7="","!","")</f>
        <v>!</v>
      </c>
    </row>
    <row r="8" spans="1:17" ht="3.75" customHeight="1" x14ac:dyDescent="0.25">
      <c r="A8" s="17"/>
      <c r="B8" s="17"/>
      <c r="C8" s="17"/>
      <c r="D8" s="17"/>
      <c r="E8" s="17"/>
      <c r="F8" s="17"/>
      <c r="G8" s="31"/>
      <c r="H8" s="46"/>
      <c r="I8" s="46"/>
      <c r="J8" s="46"/>
      <c r="K8" s="9"/>
      <c r="L8" s="9"/>
      <c r="M8" s="9"/>
      <c r="N8" s="9"/>
      <c r="O8" s="8"/>
      <c r="P8" s="11"/>
    </row>
    <row r="9" spans="1:17" ht="2.2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8"/>
      <c r="P9" s="11"/>
    </row>
    <row r="10" spans="1:17" ht="14.25" customHeight="1" x14ac:dyDescent="0.25">
      <c r="A10" s="78" t="str">
        <f>IF(ISBLANK(A4),"",(VLOOKUP(A4,List2!K2:M4,3,FALSE)))</f>
        <v/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7" ht="33" customHeight="1" x14ac:dyDescent="0.25">
      <c r="A11" s="19" t="s">
        <v>0</v>
      </c>
      <c r="B11" s="19" t="s">
        <v>124</v>
      </c>
      <c r="C11" s="19" t="s">
        <v>92</v>
      </c>
      <c r="D11" s="19" t="s">
        <v>88</v>
      </c>
      <c r="E11" s="19" t="s">
        <v>64</v>
      </c>
      <c r="F11" s="19" t="s">
        <v>80</v>
      </c>
      <c r="G11" s="41" t="str">
        <f>IF(A4&lt;&gt;"",(VLOOKUP(A4,List2!K2:L4,2,FALSE)),"práce/činnosti")</f>
        <v>práce/činnosti</v>
      </c>
      <c r="H11" s="55" t="s">
        <v>24</v>
      </c>
      <c r="I11" s="55" t="s">
        <v>125</v>
      </c>
      <c r="J11" s="19" t="s">
        <v>8</v>
      </c>
      <c r="K11" s="20" t="s">
        <v>28</v>
      </c>
      <c r="L11" s="19" t="s">
        <v>6</v>
      </c>
      <c r="M11" s="19" t="s">
        <v>7</v>
      </c>
      <c r="N11" s="21" t="s">
        <v>91</v>
      </c>
    </row>
    <row r="12" spans="1:17" ht="25.5" customHeight="1" x14ac:dyDescent="0.25">
      <c r="A12" s="1">
        <v>1</v>
      </c>
      <c r="B12" s="50"/>
      <c r="C12" s="50"/>
      <c r="D12" s="50"/>
      <c r="E12" s="50"/>
      <c r="F12" s="49"/>
      <c r="G12" s="50"/>
      <c r="H12" s="50"/>
      <c r="I12" s="56"/>
      <c r="J12" s="51"/>
      <c r="K12" s="37" t="str">
        <f>IF(G12&lt;&gt;"",VLOOKUP(G12,List2!$B$2:$E$49,4,FALSE),"")</f>
        <v/>
      </c>
      <c r="L12" s="39" t="str">
        <f>IF(G12&lt;&gt;"",VLOOKUP(G12,List2!$B$2:$E$49,2,FALSE),"")</f>
        <v/>
      </c>
      <c r="M12" s="37">
        <f>IF(G12&lt;&gt;"",VLOOKUP(G12,List2!$B$2:$E$49,3,FALSE),0)</f>
        <v>0</v>
      </c>
      <c r="N12" s="38" t="str">
        <f t="shared" ref="N12:N46" si="0">IF(G12&lt;&gt;"",J12*L12,"")</f>
        <v/>
      </c>
      <c r="P12" s="13" t="str">
        <f>CHOOSE(1+(IF(C12&lt;&gt;"",1,0)+IF(D12&lt;&gt;"",1,0)+IF(OR((E12&lt;&gt;""),(A4="odměn akademických pracovníků")),1,0)+IF(F12&lt;&gt;"",1,0)+IF(G12&lt;&gt;"",1,0)+IF(J12&lt;&gt;"",1,0)),"!","!","!","!","!","!","")</f>
        <v>!</v>
      </c>
      <c r="Q12" s="14" t="str">
        <f ca="1">IF(AND(IFERROR(VLOOKUP(G12,INDIRECT(VLOOKUP(F12,List2!$G$2:$H$10,2,FALSE)),1,FALSE),"!")="!",F12&lt;&gt;""),"!","")</f>
        <v/>
      </c>
    </row>
    <row r="13" spans="1:17" ht="25.5" customHeight="1" x14ac:dyDescent="0.25">
      <c r="A13" s="1">
        <v>2</v>
      </c>
      <c r="B13" s="50"/>
      <c r="C13" s="50"/>
      <c r="D13" s="50"/>
      <c r="E13" s="50"/>
      <c r="F13" s="49"/>
      <c r="G13" s="50"/>
      <c r="H13" s="50"/>
      <c r="I13" s="56"/>
      <c r="J13" s="51"/>
      <c r="K13" s="37" t="str">
        <f>IF(G13&lt;&gt;"",VLOOKUP(G13,List2!$B$2:$E$49,4,FALSE),"")</f>
        <v/>
      </c>
      <c r="L13" s="39" t="str">
        <f>IF(G13&lt;&gt;"",VLOOKUP(G13,List2!$B$2:$E$49,2,FALSE),"")</f>
        <v/>
      </c>
      <c r="M13" s="37">
        <f>IF(G13&lt;&gt;"",VLOOKUP(G13,List2!$B$2:$E$49,3,FALSE),0)</f>
        <v>0</v>
      </c>
      <c r="N13" s="38" t="str">
        <f t="shared" si="0"/>
        <v/>
      </c>
      <c r="P13" s="13" t="str">
        <f>CHOOSE(1+(IF(C13&lt;&gt;"",1,0)+IF(D13&lt;&gt;"",1,0)+IF(OR((E13&lt;&gt;""),(A5="odměn akademických pracovníků")),1,0)+IF(F13&lt;&gt;"",1,0)+IF(G13&lt;&gt;"",1,0)+IF(J13&lt;&gt;"",1,0)),"","!","!","!","!","!","")</f>
        <v/>
      </c>
      <c r="Q13" s="14" t="str">
        <f ca="1">IF(AND(IFERROR(VLOOKUP(G13,INDIRECT(VLOOKUP(F13,List2!$G$2:$H$10,2,FALSE)),1,FALSE),"!")="!",F13&lt;&gt;""),"!","")</f>
        <v/>
      </c>
    </row>
    <row r="14" spans="1:17" ht="25.5" customHeight="1" x14ac:dyDescent="0.25">
      <c r="A14" s="1">
        <v>3</v>
      </c>
      <c r="B14" s="50"/>
      <c r="C14" s="50"/>
      <c r="D14" s="50"/>
      <c r="E14" s="50"/>
      <c r="F14" s="49"/>
      <c r="G14" s="50"/>
      <c r="H14" s="50"/>
      <c r="I14" s="56"/>
      <c r="J14" s="51"/>
      <c r="K14" s="37" t="str">
        <f>IF(G14&lt;&gt;"",VLOOKUP(G14,List2!$B$2:$E$49,4,FALSE),"")</f>
        <v/>
      </c>
      <c r="L14" s="39" t="str">
        <f>IF(G14&lt;&gt;"",VLOOKUP(G14,List2!$B$2:$E$49,2,FALSE),"")</f>
        <v/>
      </c>
      <c r="M14" s="37">
        <f>IF(G14&lt;&gt;"",VLOOKUP(G14,List2!$B$2:$E$49,3,FALSE),0)</f>
        <v>0</v>
      </c>
      <c r="N14" s="38" t="str">
        <f t="shared" si="0"/>
        <v/>
      </c>
      <c r="P14" s="13" t="str">
        <f t="shared" ref="P14:P46" si="1">CHOOSE(1+(IF(C14&lt;&gt;"",1,0)+IF(D14&lt;&gt;"",1,0)+IF(OR((E14&lt;&gt;""),(A6="odměn akademických pracovníků")),1,0)+IF(F14&lt;&gt;"",1,0)+IF(G14&lt;&gt;"",1,0)+IF(J14&lt;&gt;"",1,0)),"","!","!","!","!","!","")</f>
        <v/>
      </c>
      <c r="Q14" s="14" t="str">
        <f ca="1">IF(AND(IFERROR(VLOOKUP(G14,INDIRECT(VLOOKUP(F14,List2!$G$2:$H$10,2,FALSE)),1,FALSE),"!")="!",F14&lt;&gt;""),"!","")</f>
        <v/>
      </c>
    </row>
    <row r="15" spans="1:17" ht="25.5" customHeight="1" x14ac:dyDescent="0.25">
      <c r="A15" s="1">
        <v>4</v>
      </c>
      <c r="B15" s="50"/>
      <c r="C15" s="50"/>
      <c r="D15" s="50"/>
      <c r="E15" s="50"/>
      <c r="F15" s="49"/>
      <c r="G15" s="50"/>
      <c r="H15" s="50"/>
      <c r="I15" s="56"/>
      <c r="J15" s="51"/>
      <c r="K15" s="37" t="str">
        <f>IF(G15&lt;&gt;"",VLOOKUP(G15,List2!$B$2:$E$49,4,FALSE),"")</f>
        <v/>
      </c>
      <c r="L15" s="39" t="str">
        <f>IF(G15&lt;&gt;"",VLOOKUP(G15,List2!$B$2:$E$49,2,FALSE),"")</f>
        <v/>
      </c>
      <c r="M15" s="37">
        <f>IF(G15&lt;&gt;"",VLOOKUP(G15,List2!$B$2:$E$49,3,FALSE),0)</f>
        <v>0</v>
      </c>
      <c r="N15" s="38" t="str">
        <f t="shared" si="0"/>
        <v/>
      </c>
      <c r="P15" s="13" t="str">
        <f t="shared" si="1"/>
        <v/>
      </c>
      <c r="Q15" s="14" t="str">
        <f ca="1">IF(AND(IFERROR(VLOOKUP(G15,INDIRECT(VLOOKUP(F15,List2!$G$2:$H$10,2,FALSE)),1,FALSE),"!")="!",F15&lt;&gt;""),"!","")</f>
        <v/>
      </c>
    </row>
    <row r="16" spans="1:17" ht="25.5" customHeight="1" x14ac:dyDescent="0.25">
      <c r="A16" s="1">
        <v>5</v>
      </c>
      <c r="B16" s="50"/>
      <c r="C16" s="50"/>
      <c r="D16" s="50"/>
      <c r="E16" s="50"/>
      <c r="F16" s="49"/>
      <c r="G16" s="50"/>
      <c r="H16" s="50"/>
      <c r="I16" s="56"/>
      <c r="J16" s="51"/>
      <c r="K16" s="37" t="str">
        <f>IF(G16&lt;&gt;"",VLOOKUP(G16,List2!$B$2:$E$49,4,FALSE),"")</f>
        <v/>
      </c>
      <c r="L16" s="39" t="str">
        <f>IF(G16&lt;&gt;"",VLOOKUP(G16,List2!$B$2:$E$49,2,FALSE),"")</f>
        <v/>
      </c>
      <c r="M16" s="37">
        <f>IF(G16&lt;&gt;"",VLOOKUP(G16,List2!$B$2:$E$49,3,FALSE),0)</f>
        <v>0</v>
      </c>
      <c r="N16" s="38" t="str">
        <f t="shared" si="0"/>
        <v/>
      </c>
      <c r="P16" s="13" t="str">
        <f t="shared" si="1"/>
        <v/>
      </c>
      <c r="Q16" s="14" t="str">
        <f ca="1">IF(AND(IFERROR(VLOOKUP(G16,INDIRECT(VLOOKUP(F16,List2!$G$2:$H$10,2,FALSE)),1,FALSE),"!")="!",F16&lt;&gt;""),"!","")</f>
        <v/>
      </c>
    </row>
    <row r="17" spans="1:17" ht="25.5" customHeight="1" x14ac:dyDescent="0.25">
      <c r="A17" s="1">
        <v>6</v>
      </c>
      <c r="B17" s="50"/>
      <c r="C17" s="50"/>
      <c r="D17" s="50"/>
      <c r="E17" s="50"/>
      <c r="F17" s="49"/>
      <c r="G17" s="50"/>
      <c r="H17" s="50"/>
      <c r="I17" s="56"/>
      <c r="J17" s="51"/>
      <c r="K17" s="37" t="str">
        <f>IF(G17&lt;&gt;"",VLOOKUP(G17,List2!$B$2:$E$49,4,FALSE),"")</f>
        <v/>
      </c>
      <c r="L17" s="39" t="str">
        <f>IF(G17&lt;&gt;"",VLOOKUP(G17,List2!$B$2:$E$49,2,FALSE),"")</f>
        <v/>
      </c>
      <c r="M17" s="37">
        <f>IF(G17&lt;&gt;"",VLOOKUP(G17,List2!$B$2:$E$49,3,FALSE),0)</f>
        <v>0</v>
      </c>
      <c r="N17" s="38" t="str">
        <f t="shared" si="0"/>
        <v/>
      </c>
      <c r="P17" s="13" t="str">
        <f t="shared" si="1"/>
        <v/>
      </c>
      <c r="Q17" s="14" t="str">
        <f ca="1">IF(AND(IFERROR(VLOOKUP(G17,INDIRECT(VLOOKUP(F17,List2!$G$2:$H$10,2,FALSE)),1,FALSE),"!")="!",F17&lt;&gt;""),"!","")</f>
        <v/>
      </c>
    </row>
    <row r="18" spans="1:17" ht="25.5" customHeight="1" x14ac:dyDescent="0.25">
      <c r="A18" s="1">
        <v>7</v>
      </c>
      <c r="B18" s="50"/>
      <c r="C18" s="50"/>
      <c r="D18" s="50"/>
      <c r="E18" s="50"/>
      <c r="F18" s="49"/>
      <c r="G18" s="50"/>
      <c r="H18" s="50"/>
      <c r="I18" s="56"/>
      <c r="J18" s="51"/>
      <c r="K18" s="37" t="str">
        <f>IF(G18&lt;&gt;"",VLOOKUP(G18,List2!$B$2:$E$49,4,FALSE),"")</f>
        <v/>
      </c>
      <c r="L18" s="39" t="str">
        <f>IF(G18&lt;&gt;"",VLOOKUP(G18,List2!$B$2:$E$49,2,FALSE),"")</f>
        <v/>
      </c>
      <c r="M18" s="37">
        <f>IF(G18&lt;&gt;"",VLOOKUP(G18,List2!$B$2:$E$49,3,FALSE),0)</f>
        <v>0</v>
      </c>
      <c r="N18" s="38" t="str">
        <f t="shared" si="0"/>
        <v/>
      </c>
      <c r="P18" s="13" t="str">
        <f t="shared" si="1"/>
        <v/>
      </c>
      <c r="Q18" s="14" t="str">
        <f ca="1">IF(AND(IFERROR(VLOOKUP(G18,INDIRECT(VLOOKUP(F18,List2!$G$2:$H$10,2,FALSE)),1,FALSE),"!")="!",F18&lt;&gt;""),"!","")</f>
        <v/>
      </c>
    </row>
    <row r="19" spans="1:17" ht="25.5" customHeight="1" x14ac:dyDescent="0.25">
      <c r="A19" s="1">
        <v>8</v>
      </c>
      <c r="B19" s="50"/>
      <c r="C19" s="50"/>
      <c r="D19" s="50"/>
      <c r="E19" s="50"/>
      <c r="F19" s="49"/>
      <c r="G19" s="50"/>
      <c r="H19" s="50"/>
      <c r="I19" s="56"/>
      <c r="J19" s="51"/>
      <c r="K19" s="37" t="str">
        <f>IF(G19&lt;&gt;"",VLOOKUP(G19,List2!$B$2:$E$49,4,FALSE),"")</f>
        <v/>
      </c>
      <c r="L19" s="39" t="str">
        <f>IF(G19&lt;&gt;"",VLOOKUP(G19,List2!$B$2:$E$49,2,FALSE),"")</f>
        <v/>
      </c>
      <c r="M19" s="37">
        <f>IF(G19&lt;&gt;"",VLOOKUP(G19,List2!$B$2:$E$49,3,FALSE),0)</f>
        <v>0</v>
      </c>
      <c r="N19" s="38" t="str">
        <f t="shared" si="0"/>
        <v/>
      </c>
      <c r="P19" s="13" t="str">
        <f t="shared" si="1"/>
        <v/>
      </c>
      <c r="Q19" s="14" t="str">
        <f ca="1">IF(AND(IFERROR(VLOOKUP(G19,INDIRECT(VLOOKUP(F19,List2!$G$2:$H$10,2,FALSE)),1,FALSE),"!")="!",F19&lt;&gt;""),"!","")</f>
        <v/>
      </c>
    </row>
    <row r="20" spans="1:17" ht="25.5" customHeight="1" x14ac:dyDescent="0.25">
      <c r="A20" s="1">
        <v>9</v>
      </c>
      <c r="B20" s="50"/>
      <c r="C20" s="50"/>
      <c r="D20" s="50"/>
      <c r="E20" s="50"/>
      <c r="F20" s="49"/>
      <c r="G20" s="50"/>
      <c r="H20" s="50"/>
      <c r="I20" s="56"/>
      <c r="J20" s="51"/>
      <c r="K20" s="37" t="str">
        <f>IF(G20&lt;&gt;"",VLOOKUP(G20,List2!$B$2:$E$49,4,FALSE),"")</f>
        <v/>
      </c>
      <c r="L20" s="39" t="str">
        <f>IF(G20&lt;&gt;"",VLOOKUP(G20,List2!$B$2:$E$49,2,FALSE),"")</f>
        <v/>
      </c>
      <c r="M20" s="37">
        <f>IF(G20&lt;&gt;"",VLOOKUP(G20,List2!$B$2:$E$49,3,FALSE),0)</f>
        <v>0</v>
      </c>
      <c r="N20" s="38" t="str">
        <f t="shared" si="0"/>
        <v/>
      </c>
      <c r="P20" s="13" t="str">
        <f t="shared" si="1"/>
        <v/>
      </c>
      <c r="Q20" s="14" t="str">
        <f ca="1">IF(AND(IFERROR(VLOOKUP(G20,INDIRECT(VLOOKUP(F20,List2!$G$2:$H$10,2,FALSE)),1,FALSE),"!")="!",F20&lt;&gt;""),"!","")</f>
        <v/>
      </c>
    </row>
    <row r="21" spans="1:17" ht="25.5" customHeight="1" x14ac:dyDescent="0.25">
      <c r="A21" s="1">
        <v>10</v>
      </c>
      <c r="B21" s="50"/>
      <c r="C21" s="50"/>
      <c r="D21" s="50"/>
      <c r="E21" s="50"/>
      <c r="F21" s="49"/>
      <c r="G21" s="50"/>
      <c r="H21" s="50"/>
      <c r="I21" s="56"/>
      <c r="J21" s="51"/>
      <c r="K21" s="37" t="str">
        <f>IF(G21&lt;&gt;"",VLOOKUP(G21,List2!$B$2:$E$49,4,FALSE),"")</f>
        <v/>
      </c>
      <c r="L21" s="39" t="str">
        <f>IF(G21&lt;&gt;"",VLOOKUP(G21,List2!$B$2:$E$49,2,FALSE),"")</f>
        <v/>
      </c>
      <c r="M21" s="37">
        <f>IF(G21&lt;&gt;"",VLOOKUP(G21,List2!$B$2:$E$49,3,FALSE),0)</f>
        <v>0</v>
      </c>
      <c r="N21" s="38" t="str">
        <f t="shared" si="0"/>
        <v/>
      </c>
      <c r="P21" s="13" t="str">
        <f t="shared" si="1"/>
        <v/>
      </c>
      <c r="Q21" s="14" t="str">
        <f ca="1">IF(AND(IFERROR(VLOOKUP(G21,INDIRECT(VLOOKUP(F21,List2!$G$2:$H$10,2,FALSE)),1,FALSE),"!")="!",F21&lt;&gt;""),"!","")</f>
        <v/>
      </c>
    </row>
    <row r="22" spans="1:17" ht="25.5" customHeight="1" x14ac:dyDescent="0.25">
      <c r="A22" s="1">
        <v>11</v>
      </c>
      <c r="B22" s="50"/>
      <c r="C22" s="50"/>
      <c r="D22" s="50"/>
      <c r="E22" s="50"/>
      <c r="F22" s="49"/>
      <c r="G22" s="50"/>
      <c r="H22" s="50"/>
      <c r="I22" s="50"/>
      <c r="J22" s="51"/>
      <c r="K22" s="37" t="str">
        <f>IF(G22&lt;&gt;"",VLOOKUP(G22,List2!$B$2:$E$49,4,FALSE),"")</f>
        <v/>
      </c>
      <c r="L22" s="39" t="str">
        <f>IF(G22&lt;&gt;"",VLOOKUP(G22,List2!$B$2:$E$49,2,FALSE),"")</f>
        <v/>
      </c>
      <c r="M22" s="37">
        <f>IF(G22&lt;&gt;"",VLOOKUP(G22,List2!$B$2:$E$49,3,FALSE),0)</f>
        <v>0</v>
      </c>
      <c r="N22" s="38" t="str">
        <f t="shared" si="0"/>
        <v/>
      </c>
      <c r="P22" s="13" t="str">
        <f t="shared" si="1"/>
        <v/>
      </c>
      <c r="Q22" s="14" t="str">
        <f ca="1">IF(AND(IFERROR(VLOOKUP(G22,INDIRECT(VLOOKUP(F22,List2!$G$2:$H$10,2,FALSE)),1,FALSE),"!")="!",F22&lt;&gt;""),"!","")</f>
        <v/>
      </c>
    </row>
    <row r="23" spans="1:17" ht="25.5" customHeight="1" x14ac:dyDescent="0.25">
      <c r="A23" s="1">
        <v>12</v>
      </c>
      <c r="B23" s="50"/>
      <c r="C23" s="50"/>
      <c r="D23" s="50"/>
      <c r="E23" s="50"/>
      <c r="F23" s="49"/>
      <c r="G23" s="50"/>
      <c r="H23" s="50"/>
      <c r="I23" s="50"/>
      <c r="J23" s="51"/>
      <c r="K23" s="37" t="str">
        <f>IF(G23&lt;&gt;"",VLOOKUP(G23,List2!$B$2:$E$49,4,FALSE),"")</f>
        <v/>
      </c>
      <c r="L23" s="39" t="str">
        <f>IF(G23&lt;&gt;"",VLOOKUP(G23,List2!$B$2:$E$49,2,FALSE),"")</f>
        <v/>
      </c>
      <c r="M23" s="37">
        <f>IF(G23&lt;&gt;"",VLOOKUP(G23,List2!$B$2:$E$49,3,FALSE),0)</f>
        <v>0</v>
      </c>
      <c r="N23" s="38" t="str">
        <f t="shared" si="0"/>
        <v/>
      </c>
      <c r="P23" s="13" t="str">
        <f t="shared" si="1"/>
        <v/>
      </c>
      <c r="Q23" s="14" t="str">
        <f ca="1">IF(AND(IFERROR(VLOOKUP(G23,INDIRECT(VLOOKUP(F23,List2!$G$2:$H$10,2,FALSE)),1,FALSE),"!")="!",F23&lt;&gt;""),"!","")</f>
        <v/>
      </c>
    </row>
    <row r="24" spans="1:17" ht="25.5" customHeight="1" x14ac:dyDescent="0.25">
      <c r="A24" s="1">
        <v>13</v>
      </c>
      <c r="B24" s="50"/>
      <c r="C24" s="50"/>
      <c r="D24" s="50"/>
      <c r="E24" s="50"/>
      <c r="F24" s="49"/>
      <c r="G24" s="50"/>
      <c r="H24" s="50"/>
      <c r="I24" s="50"/>
      <c r="J24" s="51"/>
      <c r="K24" s="37" t="str">
        <f>IF(G24&lt;&gt;"",VLOOKUP(G24,List2!$B$2:$E$49,4,FALSE),"")</f>
        <v/>
      </c>
      <c r="L24" s="39" t="str">
        <f>IF(G24&lt;&gt;"",VLOOKUP(G24,List2!$B$2:$E$49,2,FALSE),"")</f>
        <v/>
      </c>
      <c r="M24" s="37">
        <f>IF(G24&lt;&gt;"",VLOOKUP(G24,List2!$B$2:$E$49,3,FALSE),0)</f>
        <v>0</v>
      </c>
      <c r="N24" s="38" t="str">
        <f t="shared" si="0"/>
        <v/>
      </c>
      <c r="P24" s="13" t="str">
        <f t="shared" si="1"/>
        <v/>
      </c>
      <c r="Q24" s="14" t="str">
        <f ca="1">IF(AND(IFERROR(VLOOKUP(G24,INDIRECT(VLOOKUP(F24,List2!$G$2:$H$10,2,FALSE)),1,FALSE),"!")="!",F24&lt;&gt;""),"!","")</f>
        <v/>
      </c>
    </row>
    <row r="25" spans="1:17" ht="25.5" customHeight="1" x14ac:dyDescent="0.25">
      <c r="A25" s="1">
        <v>14</v>
      </c>
      <c r="B25" s="50"/>
      <c r="C25" s="50"/>
      <c r="D25" s="50"/>
      <c r="E25" s="50"/>
      <c r="F25" s="49"/>
      <c r="G25" s="50"/>
      <c r="H25" s="50"/>
      <c r="I25" s="50"/>
      <c r="J25" s="51"/>
      <c r="K25" s="37" t="str">
        <f>IF(G25&lt;&gt;"",VLOOKUP(G25,List2!$B$2:$E$49,4,FALSE),"")</f>
        <v/>
      </c>
      <c r="L25" s="39" t="str">
        <f>IF(G25&lt;&gt;"",VLOOKUP(G25,List2!$B$2:$E$49,2,FALSE),"")</f>
        <v/>
      </c>
      <c r="M25" s="37">
        <f>IF(G25&lt;&gt;"",VLOOKUP(G25,List2!$B$2:$E$49,3,FALSE),0)</f>
        <v>0</v>
      </c>
      <c r="N25" s="38" t="str">
        <f t="shared" si="0"/>
        <v/>
      </c>
      <c r="P25" s="13" t="str">
        <f t="shared" si="1"/>
        <v/>
      </c>
      <c r="Q25" s="14" t="str">
        <f ca="1">IF(AND(IFERROR(VLOOKUP(G25,INDIRECT(VLOOKUP(F25,List2!$G$2:$H$10,2,FALSE)),1,FALSE),"!")="!",F25&lt;&gt;""),"!","")</f>
        <v/>
      </c>
    </row>
    <row r="26" spans="1:17" ht="25.5" customHeight="1" x14ac:dyDescent="0.25">
      <c r="A26" s="1">
        <v>15</v>
      </c>
      <c r="B26" s="50"/>
      <c r="C26" s="50"/>
      <c r="D26" s="50"/>
      <c r="E26" s="50"/>
      <c r="F26" s="49"/>
      <c r="G26" s="50"/>
      <c r="H26" s="50"/>
      <c r="I26" s="50"/>
      <c r="J26" s="51"/>
      <c r="K26" s="37" t="str">
        <f>IF(G26&lt;&gt;"",VLOOKUP(G26,List2!$B$2:$E$49,4,FALSE),"")</f>
        <v/>
      </c>
      <c r="L26" s="39" t="str">
        <f>IF(G26&lt;&gt;"",VLOOKUP(G26,List2!$B$2:$E$49,2,FALSE),"")</f>
        <v/>
      </c>
      <c r="M26" s="37">
        <f>IF(G26&lt;&gt;"",VLOOKUP(G26,List2!$B$2:$E$49,3,FALSE),0)</f>
        <v>0</v>
      </c>
      <c r="N26" s="38" t="str">
        <f t="shared" si="0"/>
        <v/>
      </c>
      <c r="P26" s="13" t="str">
        <f t="shared" si="1"/>
        <v/>
      </c>
      <c r="Q26" s="14" t="str">
        <f ca="1">IF(AND(IFERROR(VLOOKUP(G26,INDIRECT(VLOOKUP(F26,List2!$G$2:$H$10,2,FALSE)),1,FALSE),"!")="!",F26&lt;&gt;""),"!","")</f>
        <v/>
      </c>
    </row>
    <row r="27" spans="1:17" ht="25.5" customHeight="1" x14ac:dyDescent="0.25">
      <c r="A27" s="1">
        <v>16</v>
      </c>
      <c r="B27" s="50"/>
      <c r="C27" s="50"/>
      <c r="D27" s="50"/>
      <c r="E27" s="50"/>
      <c r="F27" s="49"/>
      <c r="G27" s="50"/>
      <c r="H27" s="50"/>
      <c r="I27" s="50"/>
      <c r="J27" s="51"/>
      <c r="K27" s="37" t="str">
        <f>IF(G27&lt;&gt;"",VLOOKUP(G27,List2!$B$2:$E$49,4,FALSE),"")</f>
        <v/>
      </c>
      <c r="L27" s="39" t="str">
        <f>IF(G27&lt;&gt;"",VLOOKUP(G27,List2!$B$2:$E$49,2,FALSE),"")</f>
        <v/>
      </c>
      <c r="M27" s="37">
        <f>IF(G27&lt;&gt;"",VLOOKUP(G27,List2!$B$2:$E$49,3,FALSE),0)</f>
        <v>0</v>
      </c>
      <c r="N27" s="38" t="str">
        <f t="shared" si="0"/>
        <v/>
      </c>
      <c r="P27" s="13" t="str">
        <f t="shared" si="1"/>
        <v/>
      </c>
      <c r="Q27" s="14" t="str">
        <f ca="1">IF(AND(IFERROR(VLOOKUP(G27,INDIRECT(VLOOKUP(F27,List2!$G$2:$H$10,2,FALSE)),1,FALSE),"!")="!",F27&lt;&gt;""),"!","")</f>
        <v/>
      </c>
    </row>
    <row r="28" spans="1:17" ht="25.5" customHeight="1" x14ac:dyDescent="0.25">
      <c r="A28" s="1">
        <v>17</v>
      </c>
      <c r="B28" s="50"/>
      <c r="C28" s="50"/>
      <c r="D28" s="50"/>
      <c r="E28" s="50"/>
      <c r="F28" s="49"/>
      <c r="G28" s="50"/>
      <c r="H28" s="50"/>
      <c r="I28" s="50"/>
      <c r="J28" s="51"/>
      <c r="K28" s="37" t="str">
        <f>IF(G28&lt;&gt;"",VLOOKUP(G28,List2!$B$2:$E$49,4,FALSE),"")</f>
        <v/>
      </c>
      <c r="L28" s="39" t="str">
        <f>IF(G28&lt;&gt;"",VLOOKUP(G28,List2!$B$2:$E$49,2,FALSE),"")</f>
        <v/>
      </c>
      <c r="M28" s="37">
        <f>IF(G28&lt;&gt;"",VLOOKUP(G28,List2!$B$2:$E$49,3,FALSE),0)</f>
        <v>0</v>
      </c>
      <c r="N28" s="38" t="str">
        <f t="shared" si="0"/>
        <v/>
      </c>
      <c r="P28" s="13" t="str">
        <f t="shared" si="1"/>
        <v/>
      </c>
      <c r="Q28" s="14" t="str">
        <f ca="1">IF(AND(IFERROR(VLOOKUP(G28,INDIRECT(VLOOKUP(F28,List2!$G$2:$H$10,2,FALSE)),1,FALSE),"!")="!",F28&lt;&gt;""),"!","")</f>
        <v/>
      </c>
    </row>
    <row r="29" spans="1:17" ht="25.5" customHeight="1" x14ac:dyDescent="0.25">
      <c r="A29" s="1">
        <v>18</v>
      </c>
      <c r="B29" s="50"/>
      <c r="C29" s="50"/>
      <c r="D29" s="50"/>
      <c r="E29" s="50"/>
      <c r="F29" s="49"/>
      <c r="G29" s="50"/>
      <c r="H29" s="50"/>
      <c r="I29" s="50"/>
      <c r="J29" s="51"/>
      <c r="K29" s="37" t="str">
        <f>IF(G29&lt;&gt;"",VLOOKUP(G29,List2!$B$2:$E$49,4,FALSE),"")</f>
        <v/>
      </c>
      <c r="L29" s="39" t="str">
        <f>IF(G29&lt;&gt;"",VLOOKUP(G29,List2!$B$2:$E$49,2,FALSE),"")</f>
        <v/>
      </c>
      <c r="M29" s="37">
        <f>IF(G29&lt;&gt;"",VLOOKUP(G29,List2!$B$2:$E$49,3,FALSE),0)</f>
        <v>0</v>
      </c>
      <c r="N29" s="38" t="str">
        <f t="shared" si="0"/>
        <v/>
      </c>
      <c r="P29" s="13" t="str">
        <f t="shared" si="1"/>
        <v/>
      </c>
      <c r="Q29" s="14" t="str">
        <f ca="1">IF(AND(IFERROR(VLOOKUP(G29,INDIRECT(VLOOKUP(F29,List2!$G$2:$H$10,2,FALSE)),1,FALSE),"!")="!",F29&lt;&gt;""),"!","")</f>
        <v/>
      </c>
    </row>
    <row r="30" spans="1:17" ht="25.5" customHeight="1" x14ac:dyDescent="0.25">
      <c r="A30" s="1">
        <v>19</v>
      </c>
      <c r="B30" s="50"/>
      <c r="C30" s="50"/>
      <c r="D30" s="50"/>
      <c r="E30" s="50"/>
      <c r="F30" s="49"/>
      <c r="G30" s="50"/>
      <c r="H30" s="50"/>
      <c r="I30" s="50"/>
      <c r="J30" s="51"/>
      <c r="K30" s="37" t="str">
        <f>IF(G30&lt;&gt;"",VLOOKUP(G30,List2!$B$2:$E$49,4,FALSE),"")</f>
        <v/>
      </c>
      <c r="L30" s="39" t="str">
        <f>IF(G30&lt;&gt;"",VLOOKUP(G30,List2!$B$2:$E$49,2,FALSE),"")</f>
        <v/>
      </c>
      <c r="M30" s="37">
        <f>IF(G30&lt;&gt;"",VLOOKUP(G30,List2!$B$2:$E$49,3,FALSE),0)</f>
        <v>0</v>
      </c>
      <c r="N30" s="38" t="str">
        <f t="shared" si="0"/>
        <v/>
      </c>
      <c r="P30" s="13" t="str">
        <f t="shared" si="1"/>
        <v/>
      </c>
      <c r="Q30" s="14" t="str">
        <f ca="1">IF(AND(IFERROR(VLOOKUP(G30,INDIRECT(VLOOKUP(F30,List2!$G$2:$H$10,2,FALSE)),1,FALSE),"!")="!",F30&lt;&gt;""),"!","")</f>
        <v/>
      </c>
    </row>
    <row r="31" spans="1:17" ht="25.5" customHeight="1" x14ac:dyDescent="0.25">
      <c r="A31" s="1">
        <v>20</v>
      </c>
      <c r="B31" s="50"/>
      <c r="C31" s="50"/>
      <c r="D31" s="50"/>
      <c r="E31" s="50"/>
      <c r="F31" s="49"/>
      <c r="G31" s="50"/>
      <c r="H31" s="50"/>
      <c r="I31" s="50"/>
      <c r="J31" s="51"/>
      <c r="K31" s="37" t="str">
        <f>IF(G31&lt;&gt;"",VLOOKUP(G31,List2!$B$2:$E$49,4,FALSE),"")</f>
        <v/>
      </c>
      <c r="L31" s="39" t="str">
        <f>IF(G31&lt;&gt;"",VLOOKUP(G31,List2!$B$2:$E$49,2,FALSE),"")</f>
        <v/>
      </c>
      <c r="M31" s="37">
        <f>IF(G31&lt;&gt;"",VLOOKUP(G31,List2!$B$2:$E$49,3,FALSE),0)</f>
        <v>0</v>
      </c>
      <c r="N31" s="38" t="str">
        <f t="shared" si="0"/>
        <v/>
      </c>
      <c r="P31" s="13" t="str">
        <f t="shared" si="1"/>
        <v/>
      </c>
      <c r="Q31" s="14" t="str">
        <f ca="1">IF(AND(IFERROR(VLOOKUP(G31,INDIRECT(VLOOKUP(F31,List2!$G$2:$H$10,2,FALSE)),1,FALSE),"!")="!",F31&lt;&gt;""),"!","")</f>
        <v/>
      </c>
    </row>
    <row r="32" spans="1:17" ht="25.5" customHeight="1" x14ac:dyDescent="0.25">
      <c r="A32" s="1">
        <v>21</v>
      </c>
      <c r="B32" s="50"/>
      <c r="C32" s="50"/>
      <c r="D32" s="50"/>
      <c r="E32" s="50"/>
      <c r="F32" s="49"/>
      <c r="G32" s="50"/>
      <c r="H32" s="50"/>
      <c r="I32" s="50"/>
      <c r="J32" s="51"/>
      <c r="K32" s="37" t="str">
        <f>IF(G32&lt;&gt;"",VLOOKUP(G32,List2!$B$2:$E$49,4,FALSE),"")</f>
        <v/>
      </c>
      <c r="L32" s="39" t="str">
        <f>IF(G32&lt;&gt;"",VLOOKUP(G32,List2!$B$2:$E$49,2,FALSE),"")</f>
        <v/>
      </c>
      <c r="M32" s="37">
        <f>IF(G32&lt;&gt;"",VLOOKUP(G32,List2!$B$2:$E$49,3,FALSE),0)</f>
        <v>0</v>
      </c>
      <c r="N32" s="38" t="str">
        <f t="shared" si="0"/>
        <v/>
      </c>
      <c r="P32" s="13" t="str">
        <f t="shared" si="1"/>
        <v/>
      </c>
      <c r="Q32" s="14" t="str">
        <f ca="1">IF(AND(IFERROR(VLOOKUP(G32,INDIRECT(VLOOKUP(F32,List2!$G$2:$H$10,2,FALSE)),1,FALSE),"!")="!",F32&lt;&gt;""),"!","")</f>
        <v/>
      </c>
    </row>
    <row r="33" spans="1:17" ht="25.5" customHeight="1" x14ac:dyDescent="0.25">
      <c r="A33" s="1">
        <v>22</v>
      </c>
      <c r="B33" s="50"/>
      <c r="C33" s="50"/>
      <c r="D33" s="50"/>
      <c r="E33" s="50"/>
      <c r="F33" s="49"/>
      <c r="G33" s="50"/>
      <c r="H33" s="50"/>
      <c r="I33" s="50"/>
      <c r="J33" s="51"/>
      <c r="K33" s="37" t="str">
        <f>IF(G33&lt;&gt;"",VLOOKUP(G33,List2!$B$2:$E$49,4,FALSE),"")</f>
        <v/>
      </c>
      <c r="L33" s="39" t="str">
        <f>IF(G33&lt;&gt;"",VLOOKUP(G33,List2!$B$2:$E$49,2,FALSE),"")</f>
        <v/>
      </c>
      <c r="M33" s="37">
        <f>IF(G33&lt;&gt;"",VLOOKUP(G33,List2!$B$2:$E$49,3,FALSE),0)</f>
        <v>0</v>
      </c>
      <c r="N33" s="38" t="str">
        <f t="shared" si="0"/>
        <v/>
      </c>
      <c r="P33" s="13" t="str">
        <f t="shared" si="1"/>
        <v/>
      </c>
      <c r="Q33" s="14" t="str">
        <f ca="1">IF(AND(IFERROR(VLOOKUP(G33,INDIRECT(VLOOKUP(F33,List2!$G$2:$H$10,2,FALSE)),1,FALSE),"!")="!",F33&lt;&gt;""),"!","")</f>
        <v/>
      </c>
    </row>
    <row r="34" spans="1:17" ht="25.5" customHeight="1" x14ac:dyDescent="0.25">
      <c r="A34" s="1">
        <v>23</v>
      </c>
      <c r="B34" s="50"/>
      <c r="C34" s="50"/>
      <c r="D34" s="50"/>
      <c r="E34" s="50"/>
      <c r="F34" s="49"/>
      <c r="G34" s="50"/>
      <c r="H34" s="50"/>
      <c r="I34" s="50"/>
      <c r="J34" s="51"/>
      <c r="K34" s="37" t="str">
        <f>IF(G34&lt;&gt;"",VLOOKUP(G34,List2!$B$2:$E$49,4,FALSE),"")</f>
        <v/>
      </c>
      <c r="L34" s="39" t="str">
        <f>IF(G34&lt;&gt;"",VLOOKUP(G34,List2!$B$2:$E$49,2,FALSE),"")</f>
        <v/>
      </c>
      <c r="M34" s="37">
        <f>IF(G34&lt;&gt;"",VLOOKUP(G34,List2!$B$2:$E$49,3,FALSE),0)</f>
        <v>0</v>
      </c>
      <c r="N34" s="38" t="str">
        <f t="shared" si="0"/>
        <v/>
      </c>
      <c r="P34" s="13" t="str">
        <f t="shared" si="1"/>
        <v/>
      </c>
      <c r="Q34" s="14" t="str">
        <f ca="1">IF(AND(IFERROR(VLOOKUP(G34,INDIRECT(VLOOKUP(F34,List2!$G$2:$H$10,2,FALSE)),1,FALSE),"!")="!",F34&lt;&gt;""),"!","")</f>
        <v/>
      </c>
    </row>
    <row r="35" spans="1:17" ht="25.5" customHeight="1" x14ac:dyDescent="0.25">
      <c r="A35" s="1">
        <v>24</v>
      </c>
      <c r="B35" s="50"/>
      <c r="C35" s="50"/>
      <c r="D35" s="50"/>
      <c r="E35" s="50"/>
      <c r="F35" s="49"/>
      <c r="G35" s="50"/>
      <c r="H35" s="50"/>
      <c r="I35" s="50"/>
      <c r="J35" s="51"/>
      <c r="K35" s="37" t="str">
        <f>IF(G35&lt;&gt;"",VLOOKUP(G35,List2!$B$2:$E$49,4,FALSE),"")</f>
        <v/>
      </c>
      <c r="L35" s="39" t="str">
        <f>IF(G35&lt;&gt;"",VLOOKUP(G35,List2!$B$2:$E$49,2,FALSE),"")</f>
        <v/>
      </c>
      <c r="M35" s="37">
        <f>IF(G35&lt;&gt;"",VLOOKUP(G35,List2!$B$2:$E$49,3,FALSE),0)</f>
        <v>0</v>
      </c>
      <c r="N35" s="38" t="str">
        <f t="shared" si="0"/>
        <v/>
      </c>
      <c r="P35" s="13" t="str">
        <f t="shared" si="1"/>
        <v/>
      </c>
      <c r="Q35" s="14" t="str">
        <f ca="1">IF(AND(IFERROR(VLOOKUP(G35,INDIRECT(VLOOKUP(F35,List2!$G$2:$H$10,2,FALSE)),1,FALSE),"!")="!",F35&lt;&gt;""),"!","")</f>
        <v/>
      </c>
    </row>
    <row r="36" spans="1:17" ht="25.5" customHeight="1" x14ac:dyDescent="0.25">
      <c r="A36" s="1">
        <v>25</v>
      </c>
      <c r="B36" s="50"/>
      <c r="C36" s="50"/>
      <c r="D36" s="50"/>
      <c r="E36" s="50"/>
      <c r="F36" s="49"/>
      <c r="G36" s="50"/>
      <c r="H36" s="50"/>
      <c r="I36" s="50"/>
      <c r="J36" s="51"/>
      <c r="K36" s="37" t="str">
        <f>IF(G36&lt;&gt;"",VLOOKUP(G36,List2!$B$2:$E$49,4,FALSE),"")</f>
        <v/>
      </c>
      <c r="L36" s="39" t="str">
        <f>IF(G36&lt;&gt;"",VLOOKUP(G36,List2!$B$2:$E$49,2,FALSE),"")</f>
        <v/>
      </c>
      <c r="M36" s="37">
        <f>IF(G36&lt;&gt;"",VLOOKUP(G36,List2!$B$2:$E$49,3,FALSE),0)</f>
        <v>0</v>
      </c>
      <c r="N36" s="38" t="str">
        <f t="shared" si="0"/>
        <v/>
      </c>
      <c r="P36" s="13" t="str">
        <f t="shared" si="1"/>
        <v/>
      </c>
      <c r="Q36" s="14" t="str">
        <f ca="1">IF(AND(IFERROR(VLOOKUP(G36,INDIRECT(VLOOKUP(F36,List2!$G$2:$H$10,2,FALSE)),1,FALSE),"!")="!",F36&lt;&gt;""),"!","")</f>
        <v/>
      </c>
    </row>
    <row r="37" spans="1:17" ht="25.5" customHeight="1" x14ac:dyDescent="0.25">
      <c r="A37" s="1">
        <v>26</v>
      </c>
      <c r="B37" s="50"/>
      <c r="C37" s="50"/>
      <c r="D37" s="50"/>
      <c r="E37" s="50"/>
      <c r="F37" s="49"/>
      <c r="G37" s="50"/>
      <c r="H37" s="50"/>
      <c r="I37" s="50"/>
      <c r="J37" s="51"/>
      <c r="K37" s="37" t="str">
        <f>IF(G37&lt;&gt;"",VLOOKUP(G37,List2!$B$2:$E$49,4,FALSE),"")</f>
        <v/>
      </c>
      <c r="L37" s="39" t="str">
        <f>IF(G37&lt;&gt;"",VLOOKUP(G37,List2!$B$2:$E$49,2,FALSE),"")</f>
        <v/>
      </c>
      <c r="M37" s="37">
        <f>IF(G37&lt;&gt;"",VLOOKUP(G37,List2!$B$2:$E$49,3,FALSE),0)</f>
        <v>0</v>
      </c>
      <c r="N37" s="38" t="str">
        <f t="shared" si="0"/>
        <v/>
      </c>
      <c r="P37" s="13" t="str">
        <f t="shared" si="1"/>
        <v/>
      </c>
      <c r="Q37" s="14" t="str">
        <f ca="1">IF(AND(IFERROR(VLOOKUP(G37,INDIRECT(VLOOKUP(F37,List2!$G$2:$H$10,2,FALSE)),1,FALSE),"!")="!",F37&lt;&gt;""),"!","")</f>
        <v/>
      </c>
    </row>
    <row r="38" spans="1:17" ht="25.5" customHeight="1" x14ac:dyDescent="0.25">
      <c r="A38" s="1">
        <v>27</v>
      </c>
      <c r="B38" s="50"/>
      <c r="C38" s="50"/>
      <c r="D38" s="50"/>
      <c r="E38" s="50"/>
      <c r="F38" s="49"/>
      <c r="G38" s="50"/>
      <c r="H38" s="50"/>
      <c r="I38" s="50"/>
      <c r="J38" s="51"/>
      <c r="K38" s="37" t="str">
        <f>IF(G38&lt;&gt;"",VLOOKUP(G38,List2!$B$2:$E$49,4,FALSE),"")</f>
        <v/>
      </c>
      <c r="L38" s="39" t="str">
        <f>IF(G38&lt;&gt;"",VLOOKUP(G38,List2!$B$2:$E$49,2,FALSE),"")</f>
        <v/>
      </c>
      <c r="M38" s="37">
        <f>IF(G38&lt;&gt;"",VLOOKUP(G38,List2!$B$2:$E$49,3,FALSE),0)</f>
        <v>0</v>
      </c>
      <c r="N38" s="38" t="str">
        <f t="shared" si="0"/>
        <v/>
      </c>
      <c r="P38" s="13" t="str">
        <f t="shared" si="1"/>
        <v/>
      </c>
      <c r="Q38" s="14" t="str">
        <f ca="1">IF(AND(IFERROR(VLOOKUP(G38,INDIRECT(VLOOKUP(F38,List2!$G$2:$H$10,2,FALSE)),1,FALSE),"!")="!",F38&lt;&gt;""),"!","")</f>
        <v/>
      </c>
    </row>
    <row r="39" spans="1:17" ht="25.5" customHeight="1" x14ac:dyDescent="0.25">
      <c r="A39" s="1">
        <v>28</v>
      </c>
      <c r="B39" s="50"/>
      <c r="C39" s="50"/>
      <c r="D39" s="50"/>
      <c r="E39" s="50"/>
      <c r="F39" s="49"/>
      <c r="G39" s="50"/>
      <c r="H39" s="50"/>
      <c r="I39" s="50"/>
      <c r="J39" s="51"/>
      <c r="K39" s="37" t="str">
        <f>IF(G39&lt;&gt;"",VLOOKUP(G39,List2!$B$2:$E$49,4,FALSE),"")</f>
        <v/>
      </c>
      <c r="L39" s="39" t="str">
        <f>IF(G39&lt;&gt;"",VLOOKUP(G39,List2!$B$2:$E$49,2,FALSE),"")</f>
        <v/>
      </c>
      <c r="M39" s="37">
        <f>IF(G39&lt;&gt;"",VLOOKUP(G39,List2!$B$2:$E$49,3,FALSE),0)</f>
        <v>0</v>
      </c>
      <c r="N39" s="38" t="str">
        <f t="shared" si="0"/>
        <v/>
      </c>
      <c r="P39" s="13" t="str">
        <f t="shared" si="1"/>
        <v/>
      </c>
      <c r="Q39" s="14" t="str">
        <f ca="1">IF(AND(IFERROR(VLOOKUP(G39,INDIRECT(VLOOKUP(F39,List2!$G$2:$H$10,2,FALSE)),1,FALSE),"!")="!",F39&lt;&gt;""),"!","")</f>
        <v/>
      </c>
    </row>
    <row r="40" spans="1:17" ht="25.5" customHeight="1" x14ac:dyDescent="0.25">
      <c r="A40" s="1">
        <v>29</v>
      </c>
      <c r="B40" s="50"/>
      <c r="C40" s="50"/>
      <c r="D40" s="50"/>
      <c r="E40" s="50"/>
      <c r="F40" s="49"/>
      <c r="G40" s="50"/>
      <c r="H40" s="50"/>
      <c r="I40" s="50"/>
      <c r="J40" s="51"/>
      <c r="K40" s="37" t="str">
        <f>IF(G40&lt;&gt;"",VLOOKUP(G40,List2!$B$2:$E$49,4,FALSE),"")</f>
        <v/>
      </c>
      <c r="L40" s="39" t="str">
        <f>IF(G40&lt;&gt;"",VLOOKUP(G40,List2!$B$2:$E$49,2,FALSE),"")</f>
        <v/>
      </c>
      <c r="M40" s="37">
        <f>IF(G40&lt;&gt;"",VLOOKUP(G40,List2!$B$2:$E$49,3,FALSE),0)</f>
        <v>0</v>
      </c>
      <c r="N40" s="38" t="str">
        <f t="shared" si="0"/>
        <v/>
      </c>
      <c r="P40" s="13" t="str">
        <f t="shared" si="1"/>
        <v/>
      </c>
      <c r="Q40" s="14" t="str">
        <f ca="1">IF(AND(IFERROR(VLOOKUP(G40,INDIRECT(VLOOKUP(F40,List2!$G$2:$H$10,2,FALSE)),1,FALSE),"!")="!",F40&lt;&gt;""),"!","")</f>
        <v/>
      </c>
    </row>
    <row r="41" spans="1:17" ht="25.5" customHeight="1" x14ac:dyDescent="0.25">
      <c r="A41" s="1">
        <v>30</v>
      </c>
      <c r="B41" s="50"/>
      <c r="C41" s="50"/>
      <c r="D41" s="50"/>
      <c r="E41" s="50"/>
      <c r="F41" s="49"/>
      <c r="G41" s="50"/>
      <c r="H41" s="50"/>
      <c r="I41" s="50"/>
      <c r="J41" s="51"/>
      <c r="K41" s="37" t="str">
        <f>IF(G41&lt;&gt;"",VLOOKUP(G41,List2!$B$2:$E$49,4,FALSE),"")</f>
        <v/>
      </c>
      <c r="L41" s="39" t="str">
        <f>IF(G41&lt;&gt;"",VLOOKUP(G41,List2!$B$2:$E$49,2,FALSE),"")</f>
        <v/>
      </c>
      <c r="M41" s="37">
        <f>IF(G41&lt;&gt;"",VLOOKUP(G41,List2!$B$2:$E$49,3,FALSE),0)</f>
        <v>0</v>
      </c>
      <c r="N41" s="38" t="str">
        <f t="shared" si="0"/>
        <v/>
      </c>
      <c r="P41" s="13" t="str">
        <f t="shared" si="1"/>
        <v/>
      </c>
      <c r="Q41" s="14" t="str">
        <f ca="1">IF(AND(IFERROR(VLOOKUP(G41,INDIRECT(VLOOKUP(F41,List2!$G$2:$H$10,2,FALSE)),1,FALSE),"!")="!",F41&lt;&gt;""),"!","")</f>
        <v/>
      </c>
    </row>
    <row r="42" spans="1:17" ht="25.5" customHeight="1" x14ac:dyDescent="0.25">
      <c r="A42" s="1">
        <v>31</v>
      </c>
      <c r="B42" s="50"/>
      <c r="C42" s="50"/>
      <c r="D42" s="50"/>
      <c r="E42" s="50"/>
      <c r="F42" s="49"/>
      <c r="G42" s="50"/>
      <c r="H42" s="50"/>
      <c r="I42" s="50"/>
      <c r="J42" s="51"/>
      <c r="K42" s="37" t="str">
        <f>IF(G42&lt;&gt;"",VLOOKUP(G42,List2!$B$2:$E$49,4,FALSE),"")</f>
        <v/>
      </c>
      <c r="L42" s="39" t="str">
        <f>IF(G42&lt;&gt;"",VLOOKUP(G42,List2!$B$2:$E$49,2,FALSE),"")</f>
        <v/>
      </c>
      <c r="M42" s="37">
        <f>IF(G42&lt;&gt;"",VLOOKUP(G42,List2!$B$2:$E$49,3,FALSE),0)</f>
        <v>0</v>
      </c>
      <c r="N42" s="38" t="str">
        <f t="shared" si="0"/>
        <v/>
      </c>
      <c r="P42" s="13" t="str">
        <f t="shared" si="1"/>
        <v/>
      </c>
      <c r="Q42" s="14" t="str">
        <f ca="1">IF(AND(IFERROR(VLOOKUP(G42,INDIRECT(VLOOKUP(F42,List2!$G$2:$H$10,2,FALSE)),1,FALSE),"!")="!",F42&lt;&gt;""),"!","")</f>
        <v/>
      </c>
    </row>
    <row r="43" spans="1:17" ht="25.5" customHeight="1" x14ac:dyDescent="0.25">
      <c r="A43" s="1">
        <v>32</v>
      </c>
      <c r="B43" s="50"/>
      <c r="C43" s="50"/>
      <c r="D43" s="50"/>
      <c r="E43" s="50"/>
      <c r="F43" s="49"/>
      <c r="G43" s="50"/>
      <c r="H43" s="50"/>
      <c r="I43" s="50"/>
      <c r="J43" s="51"/>
      <c r="K43" s="37" t="str">
        <f>IF(G43&lt;&gt;"",VLOOKUP(G43,List2!$B$2:$E$49,4,FALSE),"")</f>
        <v/>
      </c>
      <c r="L43" s="39" t="str">
        <f>IF(G43&lt;&gt;"",VLOOKUP(G43,List2!$B$2:$E$49,2,FALSE),"")</f>
        <v/>
      </c>
      <c r="M43" s="37">
        <f>IF(G43&lt;&gt;"",VLOOKUP(G43,List2!$B$2:$E$49,3,FALSE),0)</f>
        <v>0</v>
      </c>
      <c r="N43" s="38" t="str">
        <f t="shared" si="0"/>
        <v/>
      </c>
      <c r="P43" s="13" t="str">
        <f t="shared" si="1"/>
        <v/>
      </c>
      <c r="Q43" s="14" t="str">
        <f ca="1">IF(AND(IFERROR(VLOOKUP(G43,INDIRECT(VLOOKUP(F43,List2!$G$2:$H$10,2,FALSE)),1,FALSE),"!")="!",F43&lt;&gt;""),"!","")</f>
        <v/>
      </c>
    </row>
    <row r="44" spans="1:17" ht="25.5" customHeight="1" x14ac:dyDescent="0.25">
      <c r="A44" s="1">
        <v>33</v>
      </c>
      <c r="B44" s="50"/>
      <c r="C44" s="50"/>
      <c r="D44" s="50"/>
      <c r="E44" s="50"/>
      <c r="F44" s="49"/>
      <c r="G44" s="50"/>
      <c r="H44" s="50"/>
      <c r="I44" s="50"/>
      <c r="J44" s="51"/>
      <c r="K44" s="37" t="str">
        <f>IF(G44&lt;&gt;"",VLOOKUP(G44,List2!$B$2:$E$49,4,FALSE),"")</f>
        <v/>
      </c>
      <c r="L44" s="39" t="str">
        <f>IF(G44&lt;&gt;"",VLOOKUP(G44,List2!$B$2:$E$49,2,FALSE),"")</f>
        <v/>
      </c>
      <c r="M44" s="37">
        <f>IF(G44&lt;&gt;"",VLOOKUP(G44,List2!$B$2:$E$49,3,FALSE),0)</f>
        <v>0</v>
      </c>
      <c r="N44" s="38" t="str">
        <f t="shared" si="0"/>
        <v/>
      </c>
      <c r="P44" s="13" t="str">
        <f t="shared" si="1"/>
        <v/>
      </c>
      <c r="Q44" s="14" t="str">
        <f ca="1">IF(AND(IFERROR(VLOOKUP(G44,INDIRECT(VLOOKUP(F44,List2!$G$2:$H$10,2,FALSE)),1,FALSE),"!")="!",F44&lt;&gt;""),"!","")</f>
        <v/>
      </c>
    </row>
    <row r="45" spans="1:17" ht="25.5" customHeight="1" x14ac:dyDescent="0.25">
      <c r="A45" s="1">
        <v>34</v>
      </c>
      <c r="B45" s="50"/>
      <c r="C45" s="50"/>
      <c r="D45" s="50"/>
      <c r="E45" s="50"/>
      <c r="F45" s="49"/>
      <c r="G45" s="50"/>
      <c r="H45" s="50"/>
      <c r="I45" s="50"/>
      <c r="J45" s="51"/>
      <c r="K45" s="37" t="str">
        <f>IF(G45&lt;&gt;"",VLOOKUP(G45,List2!$B$2:$E$49,4,FALSE),"")</f>
        <v/>
      </c>
      <c r="L45" s="39" t="str">
        <f>IF(G45&lt;&gt;"",VLOOKUP(G45,List2!$B$2:$E$49,2,FALSE),"")</f>
        <v/>
      </c>
      <c r="M45" s="37">
        <f>IF(G45&lt;&gt;"",VLOOKUP(G45,List2!$B$2:$E$49,3,FALSE),0)</f>
        <v>0</v>
      </c>
      <c r="N45" s="38" t="str">
        <f t="shared" si="0"/>
        <v/>
      </c>
      <c r="P45" s="13" t="str">
        <f t="shared" si="1"/>
        <v/>
      </c>
      <c r="Q45" s="14" t="str">
        <f ca="1">IF(AND(IFERROR(VLOOKUP(G45,INDIRECT(VLOOKUP(F45,List2!$G$2:$H$10,2,FALSE)),1,FALSE),"!")="!",F45&lt;&gt;""),"!","")</f>
        <v/>
      </c>
    </row>
    <row r="46" spans="1:17" ht="25.5" customHeight="1" x14ac:dyDescent="0.25">
      <c r="A46" s="1">
        <v>35</v>
      </c>
      <c r="B46" s="50"/>
      <c r="C46" s="50"/>
      <c r="D46" s="50"/>
      <c r="E46" s="50"/>
      <c r="F46" s="49"/>
      <c r="G46" s="50"/>
      <c r="H46" s="50"/>
      <c r="I46" s="50"/>
      <c r="J46" s="51"/>
      <c r="K46" s="37" t="str">
        <f>IF(G46&lt;&gt;"",VLOOKUP(G46,List2!$B$2:$E$49,4,FALSE),"")</f>
        <v/>
      </c>
      <c r="L46" s="39" t="str">
        <f>IF(G46&lt;&gt;"",VLOOKUP(G46,List2!$B$2:$E$49,2,FALSE),"")</f>
        <v/>
      </c>
      <c r="M46" s="37">
        <f>IF(G46&lt;&gt;"",VLOOKUP(G46,List2!$B$2:$E$49,3,FALSE),0)</f>
        <v>0</v>
      </c>
      <c r="N46" s="38" t="str">
        <f t="shared" si="0"/>
        <v/>
      </c>
      <c r="P46" s="13" t="str">
        <f t="shared" si="1"/>
        <v/>
      </c>
      <c r="Q46" s="14" t="str">
        <f ca="1">IF(AND(IFERROR(VLOOKUP(G46,INDIRECT(VLOOKUP(F46,List2!$G$2:$H$10,2,FALSE)),1,FALSE),"!")="!",F46&lt;&gt;""),"!","")</f>
        <v/>
      </c>
    </row>
    <row r="47" spans="1:17" ht="28.5" customHeight="1" x14ac:dyDescent="0.25">
      <c r="A47" s="22"/>
      <c r="B47" s="22"/>
      <c r="C47" s="22"/>
      <c r="D47" s="22"/>
      <c r="E47" s="22"/>
      <c r="F47" s="74" t="s">
        <v>9</v>
      </c>
      <c r="G47" s="74"/>
      <c r="H47" s="54"/>
      <c r="I47" s="54"/>
      <c r="J47" s="32"/>
      <c r="K47" s="23"/>
      <c r="L47" s="6" t="str">
        <f t="array" ref="L47">SUM((M12:M46)*(J12:J46))&amp;" hod."</f>
        <v>0 hod.</v>
      </c>
      <c r="M47" s="83">
        <f>SUM(N12:N46)</f>
        <v>0</v>
      </c>
      <c r="N47" s="83"/>
    </row>
    <row r="48" spans="1:17" x14ac:dyDescent="0.25">
      <c r="A48" s="24"/>
      <c r="B48" s="24"/>
      <c r="C48" s="24"/>
      <c r="D48" s="24"/>
      <c r="E48" s="24"/>
      <c r="F48" s="25" t="str">
        <f>IF(AND(OR($D$49="grantu stř. č.:",$D$49="projektu stř. č.:"),$F$49=""),"doplňte níže číslo střediska","")</f>
        <v/>
      </c>
      <c r="G48" s="5"/>
      <c r="H48" s="47"/>
      <c r="I48" s="47"/>
      <c r="J48" s="47"/>
      <c r="K48" s="27"/>
      <c r="L48" s="3"/>
      <c r="M48" s="26"/>
      <c r="N48" s="4"/>
    </row>
    <row r="49" spans="1:18" ht="15" customHeight="1" x14ac:dyDescent="0.25">
      <c r="A49" s="81" t="s">
        <v>70</v>
      </c>
      <c r="B49" s="81"/>
      <c r="C49" s="81"/>
      <c r="D49" s="86"/>
      <c r="E49" s="86"/>
      <c r="F49" s="35"/>
      <c r="G49" s="44" t="s">
        <v>79</v>
      </c>
      <c r="H49" s="44"/>
      <c r="I49" s="44"/>
      <c r="J49" s="7"/>
      <c r="K49" s="9"/>
      <c r="L49" s="9"/>
      <c r="M49" s="9"/>
      <c r="N49" s="9"/>
      <c r="P49" s="10" t="str">
        <f>IF(D49="","!","")</f>
        <v>!</v>
      </c>
      <c r="Q49" s="10" t="str">
        <f>IF(AND(OR($D$49="grantu stř. č.:",$D$49="projektu stř. č.:"),$F$49=""),"!","")</f>
        <v/>
      </c>
    </row>
    <row r="50" spans="1: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P50" s="10" t="str">
        <f>IF(J49="","!","")</f>
        <v>!</v>
      </c>
    </row>
    <row r="51" spans="1:18" hidden="1" x14ac:dyDescent="0.25">
      <c r="C51" s="33"/>
      <c r="D51" s="40"/>
      <c r="E51" s="40"/>
      <c r="G51" s="33"/>
      <c r="H51" s="33"/>
      <c r="I51" s="33"/>
      <c r="J51" s="33"/>
      <c r="K51" s="28"/>
      <c r="L51" s="9"/>
      <c r="M51" s="9"/>
      <c r="N51" s="9"/>
    </row>
    <row r="52" spans="1:18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8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8" x14ac:dyDescent="0.25">
      <c r="A54" s="81" t="s">
        <v>76</v>
      </c>
      <c r="B54" s="81"/>
      <c r="C54" s="82"/>
      <c r="D54" s="29"/>
      <c r="E54" s="33"/>
      <c r="F54" s="33"/>
      <c r="J54" s="28" t="s">
        <v>78</v>
      </c>
      <c r="K54" s="72"/>
      <c r="L54" s="72"/>
      <c r="M54" s="72"/>
      <c r="N54" s="72"/>
      <c r="P54" s="10" t="str">
        <f>IF(D54="","!","")</f>
        <v>!</v>
      </c>
      <c r="Q54" s="10" t="str">
        <f>IF(K54="","!","")</f>
        <v>!</v>
      </c>
    </row>
    <row r="55" spans="1: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73" t="str">
        <f>IF(K54="","jméno a příjmení","")</f>
        <v>jméno a příjmení</v>
      </c>
      <c r="L55" s="73"/>
      <c r="M55" s="73"/>
      <c r="N55" s="73"/>
    </row>
    <row r="56" spans="1: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8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21.75" customHeight="1" x14ac:dyDescent="0.25">
      <c r="A58" s="9"/>
      <c r="B58" s="9"/>
      <c r="C58" s="9"/>
      <c r="D58" s="36" t="str">
        <f ca="1">IF(P59&lt;&gt;"","VÝKAZ OBSAHUJE CHYBY","")</f>
        <v>VÝKAZ OBSAHUJE CHYBY</v>
      </c>
      <c r="F58" s="36"/>
      <c r="G58" s="36"/>
      <c r="H58" s="36"/>
      <c r="I58" s="36"/>
      <c r="J58" s="48"/>
      <c r="K58" s="30"/>
      <c r="L58" s="30"/>
      <c r="M58" s="30"/>
      <c r="N58" s="30"/>
    </row>
    <row r="59" spans="1:18" ht="15" customHeight="1" x14ac:dyDescent="0.25">
      <c r="A59" s="9"/>
      <c r="B59" s="9"/>
      <c r="C59" s="9"/>
      <c r="D59" s="9"/>
      <c r="E59" s="36"/>
      <c r="F59" s="36"/>
      <c r="G59" s="36"/>
      <c r="H59" s="36"/>
      <c r="I59" s="36"/>
      <c r="J59" s="85" t="s">
        <v>77</v>
      </c>
      <c r="K59" s="85"/>
      <c r="L59" s="85"/>
      <c r="M59" s="85"/>
      <c r="N59" s="85"/>
      <c r="P59" s="84" t="str">
        <f ca="1">P4&amp;P7&amp;Q7&amp;P13&amp;P29&amp;P30&amp;P31&amp;P32&amp;P33&amp;P34&amp;P35&amp;P36&amp;P37&amp;P38&amp;P39&amp;P40&amp;P41&amp;P42&amp;P43&amp;P44&amp;P45&amp;P46&amp;P49&amp;P50&amp;P54&amp;Q54&amp;Q49&amp;Q12&amp;Q13&amp;Q29&amp;Q30&amp;Q31&amp;Q32&amp;Q33&amp;Q34&amp;Q35&amp;Q36&amp;Q37&amp;Q38&amp;Q39&amp;Q40&amp;Q41&amp;Q42&amp;Q43&amp;Q44&amp;Q45&amp;Q46&amp;P12&amp;P14&amp;Q14&amp;P15&amp;Q15&amp;Q16&amp;P16&amp;P17&amp;Q17&amp;P18&amp;Q18&amp;P19&amp;Q19&amp;P20&amp;Q20&amp;P21&amp;Q21&amp;Q22&amp;P22&amp;P23&amp;Q23&amp;P24&amp;Q24&amp;P25&amp;Q25&amp;P26&amp;Q26&amp;P27&amp;Q27&amp;P28&amp;Q28</f>
        <v>!!!!!!!!</v>
      </c>
      <c r="Q59" s="84"/>
      <c r="R59" s="84"/>
    </row>
    <row r="60" spans="1:18" ht="15" customHeight="1" x14ac:dyDescent="0.25">
      <c r="A60" s="9"/>
      <c r="B60" s="9"/>
      <c r="C60" s="9"/>
      <c r="D60" s="85" t="s">
        <v>86</v>
      </c>
      <c r="E60" s="85"/>
      <c r="F60" s="85"/>
      <c r="G60" s="33"/>
      <c r="H60" s="33"/>
      <c r="I60" s="33"/>
      <c r="J60" s="34"/>
      <c r="K60" s="33"/>
      <c r="L60" s="9"/>
      <c r="M60" s="9"/>
      <c r="N60" s="9"/>
      <c r="P60" s="84"/>
      <c r="Q60" s="84"/>
      <c r="R60" s="84"/>
    </row>
  </sheetData>
  <sheetProtection algorithmName="SHA-512" hashValue="2iZvE3qQSDQM/eBCH3YyU8V2DgdpfTxVuBWvdKsbNk0QnbEmizeOsJT9Pd91JPdI2BDDPkF0hZUPB/sqSIacyA==" saltValue="KyD28rQkLtYOsJm5x8ZElQ==" spinCount="100000" sheet="1" objects="1" scenarios="1" formatColumns="0" selectLockedCells="1" sort="0" autoFilter="0"/>
  <sortState ref="C12:J46">
    <sortCondition ref="C12"/>
  </sortState>
  <mergeCells count="17">
    <mergeCell ref="P59:R60"/>
    <mergeCell ref="J59:N59"/>
    <mergeCell ref="D60:F60"/>
    <mergeCell ref="A49:C49"/>
    <mergeCell ref="D49:E49"/>
    <mergeCell ref="A1:N1"/>
    <mergeCell ref="K54:N54"/>
    <mergeCell ref="K55:N55"/>
    <mergeCell ref="F47:G47"/>
    <mergeCell ref="K6:M6"/>
    <mergeCell ref="A3:N3"/>
    <mergeCell ref="A4:N4"/>
    <mergeCell ref="A10:N10"/>
    <mergeCell ref="A7:F7"/>
    <mergeCell ref="K7:M7"/>
    <mergeCell ref="A54:C54"/>
    <mergeCell ref="M47:N47"/>
  </mergeCells>
  <conditionalFormatting sqref="A4:N4">
    <cfRule type="expression" dxfId="9" priority="14">
      <formula>$A$4=""</formula>
    </cfRule>
  </conditionalFormatting>
  <conditionalFormatting sqref="G7">
    <cfRule type="expression" dxfId="8" priority="13">
      <formula>$G$7=""</formula>
    </cfRule>
  </conditionalFormatting>
  <conditionalFormatting sqref="K7">
    <cfRule type="expression" dxfId="7" priority="11">
      <formula>$K$7=""</formula>
    </cfRule>
  </conditionalFormatting>
  <conditionalFormatting sqref="D49:E49">
    <cfRule type="expression" dxfId="6" priority="9">
      <formula>$D$49=""</formula>
    </cfRule>
  </conditionalFormatting>
  <conditionalFormatting sqref="M12:M46">
    <cfRule type="expression" dxfId="5" priority="8">
      <formula>M12=0</formula>
    </cfRule>
  </conditionalFormatting>
  <conditionalFormatting sqref="J49">
    <cfRule type="expression" dxfId="4" priority="6">
      <formula>$J$49=""</formula>
    </cfRule>
  </conditionalFormatting>
  <conditionalFormatting sqref="D54">
    <cfRule type="expression" dxfId="3" priority="5">
      <formula>$D$54=""</formula>
    </cfRule>
  </conditionalFormatting>
  <conditionalFormatting sqref="K54:N54">
    <cfRule type="expression" dxfId="2" priority="4">
      <formula>$K$54=""</formula>
    </cfRule>
  </conditionalFormatting>
  <conditionalFormatting sqref="F49">
    <cfRule type="expression" dxfId="1" priority="16">
      <formula>$F$49&lt;&gt;""</formula>
    </cfRule>
  </conditionalFormatting>
  <conditionalFormatting sqref="F49">
    <cfRule type="expression" dxfId="0" priority="17">
      <formula>AND(OR($D$49="grantu stř. č.:",$D$49="projektu stř. č.:"),$F$49="")</formula>
    </cfRule>
  </conditionalFormatting>
  <dataValidations count="2">
    <dataValidation type="date" showErrorMessage="1" errorTitle="CHYBA" sqref="I12:I46" xr:uid="{00000000-0002-0000-0000-000000000000}">
      <formula1>43466</formula1>
      <formula2>44926</formula2>
    </dataValidation>
    <dataValidation showErrorMessage="1" errorTitle="CHYBA" sqref="H12:H46" xr:uid="{00000000-0002-0000-0000-000001000000}"/>
  </dataValidations>
  <pageMargins left="0.43307086614173229" right="0.43307086614173229" top="0.74803149606299213" bottom="0.23622047244094491" header="0.19685039370078741" footer="0.19685039370078741"/>
  <pageSetup paperSize="9" scale="70" fitToHeight="0" orientation="landscape" r:id="rId1"/>
  <headerFooter scaleWithDoc="0" alignWithMargins="0">
    <oddHeader>&amp;L&amp;"Cambria,Obyčejné"&amp;8Formulář OZ/Vykaz DPP-DPC
ver. 2022.01 &amp;C&amp;"Cambria,Obyčejné"PRÁVNICKÁ FAKULTA UNIVERZITY KARLOVY 
Nám. Curieových 7, 116 40 Praha 1</oddHeader>
    <oddFooter>&amp;L&amp;"Cambria,Obyčejné"&amp;9&amp;D &amp;T&amp;R&amp;"Cambria,Obyčejné"&amp;9strana &amp;P ze  &amp;N stran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List2!$K$7:$K$9</xm:f>
          </x14:formula1>
          <xm:sqref>D49</xm:sqref>
        </x14:dataValidation>
        <x14:dataValidation type="list" allowBlank="1" showInputMessage="1" showErrorMessage="1" xr:uid="{00000000-0002-0000-0000-000003000000}">
          <x14:formula1>
            <xm:f>List2!$K$12:$K$13</xm:f>
          </x14:formula1>
          <xm:sqref>J49</xm:sqref>
        </x14:dataValidation>
        <x14:dataValidation type="list" showErrorMessage="1" errorTitle="CHYBA" xr:uid="{00000000-0002-0000-0000-000004000000}">
          <x14:formula1>
            <xm:f>List2!$G$2:$G$9</xm:f>
          </x14:formula1>
          <xm:sqref>F12:F46</xm:sqref>
        </x14:dataValidation>
        <x14:dataValidation type="list" showErrorMessage="1" errorTitle="CHYBA" xr:uid="{00000000-0002-0000-0000-000005000000}">
          <x14:formula1>
            <xm:f>INDIRECT(VLOOKUP(F12,List2!$G$2:$H$9,2,FALSE))</xm:f>
          </x14:formula1>
          <xm:sqref>G12:G46</xm:sqref>
        </x14:dataValidation>
        <x14:dataValidation type="list" showInputMessage="1" showErrorMessage="1" promptTitle="Vyberte" xr:uid="{00000000-0002-0000-0000-000006000000}">
          <x14:formula1>
            <xm:f>List2!$K$2:$K$4</xm:f>
          </x14:formula1>
          <xm:sqref>A4:N4</xm:sqref>
        </x14:dataValidation>
        <x14:dataValidation type="list" allowBlank="1" showInputMessage="1" showErrorMessage="1" xr:uid="{00000000-0002-0000-0000-000007000000}">
          <x14:formula1>
            <xm:f>List2!$N$2:$N$37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9"/>
  <sheetViews>
    <sheetView workbookViewId="0">
      <selection activeCell="A2" sqref="A2:E49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  <col min="13" max="13" width="35.85546875" customWidth="1"/>
    <col min="14" max="14" width="109.140625" bestFit="1" customWidth="1"/>
  </cols>
  <sheetData>
    <row r="1" spans="1:14" x14ac:dyDescent="0.25">
      <c r="A1" t="s">
        <v>47</v>
      </c>
      <c r="B1" t="s">
        <v>48</v>
      </c>
      <c r="C1" t="s">
        <v>49</v>
      </c>
      <c r="D1" t="s">
        <v>22</v>
      </c>
      <c r="E1" t="s">
        <v>50</v>
      </c>
    </row>
    <row r="2" spans="1:14" x14ac:dyDescent="0.25">
      <c r="A2" s="58" t="s">
        <v>16</v>
      </c>
      <c r="B2" s="58" t="s">
        <v>42</v>
      </c>
      <c r="C2" s="58">
        <v>150</v>
      </c>
      <c r="D2" s="58">
        <v>1</v>
      </c>
      <c r="E2" s="58" t="s">
        <v>24</v>
      </c>
      <c r="G2" t="s">
        <v>81</v>
      </c>
      <c r="H2" t="s">
        <v>130</v>
      </c>
      <c r="K2" t="s">
        <v>62</v>
      </c>
      <c r="L2" t="s">
        <v>93</v>
      </c>
      <c r="M2" t="s">
        <v>128</v>
      </c>
      <c r="N2" s="52"/>
    </row>
    <row r="3" spans="1:14" x14ac:dyDescent="0.25">
      <c r="A3" s="58" t="s">
        <v>16</v>
      </c>
      <c r="B3" s="58" t="s">
        <v>4</v>
      </c>
      <c r="C3" s="58">
        <v>400</v>
      </c>
      <c r="D3" s="58">
        <v>1</v>
      </c>
      <c r="E3" s="58" t="s">
        <v>24</v>
      </c>
      <c r="G3" t="s">
        <v>82</v>
      </c>
      <c r="H3" t="s">
        <v>131</v>
      </c>
      <c r="K3" t="s">
        <v>63</v>
      </c>
      <c r="L3" t="s">
        <v>26</v>
      </c>
      <c r="M3" t="s">
        <v>127</v>
      </c>
      <c r="N3" s="52" t="s">
        <v>94</v>
      </c>
    </row>
    <row r="4" spans="1:14" x14ac:dyDescent="0.25">
      <c r="A4" s="87" t="s">
        <v>16</v>
      </c>
      <c r="B4" s="87" t="s">
        <v>147</v>
      </c>
      <c r="C4" s="87">
        <v>500</v>
      </c>
      <c r="D4" s="87">
        <v>1</v>
      </c>
      <c r="E4" s="87" t="s">
        <v>24</v>
      </c>
      <c r="G4" t="s">
        <v>83</v>
      </c>
      <c r="H4" t="s">
        <v>134</v>
      </c>
      <c r="K4" t="s">
        <v>126</v>
      </c>
      <c r="L4" t="s">
        <v>93</v>
      </c>
      <c r="M4" t="s">
        <v>129</v>
      </c>
      <c r="N4" s="52" t="s">
        <v>95</v>
      </c>
    </row>
    <row r="5" spans="1:14" x14ac:dyDescent="0.25">
      <c r="A5" s="58" t="s">
        <v>16</v>
      </c>
      <c r="B5" s="58" t="s">
        <v>132</v>
      </c>
      <c r="C5" s="58">
        <v>1200</v>
      </c>
      <c r="D5" s="58">
        <v>3</v>
      </c>
      <c r="E5" s="58" t="s">
        <v>25</v>
      </c>
      <c r="G5" t="s">
        <v>67</v>
      </c>
      <c r="H5" t="s">
        <v>135</v>
      </c>
      <c r="N5" s="52" t="s">
        <v>96</v>
      </c>
    </row>
    <row r="6" spans="1:14" x14ac:dyDescent="0.25">
      <c r="A6" s="58" t="s">
        <v>16</v>
      </c>
      <c r="B6" s="58" t="s">
        <v>133</v>
      </c>
      <c r="C6" s="58">
        <v>2400</v>
      </c>
      <c r="D6" s="58">
        <v>3</v>
      </c>
      <c r="E6" s="58" t="s">
        <v>25</v>
      </c>
      <c r="G6" t="s">
        <v>65</v>
      </c>
      <c r="H6" t="s">
        <v>136</v>
      </c>
      <c r="N6" s="52" t="s">
        <v>97</v>
      </c>
    </row>
    <row r="7" spans="1:14" x14ac:dyDescent="0.25">
      <c r="A7" s="58" t="s">
        <v>16</v>
      </c>
      <c r="B7" s="58" t="s">
        <v>3</v>
      </c>
      <c r="C7" s="58">
        <v>200</v>
      </c>
      <c r="D7" s="58">
        <v>1</v>
      </c>
      <c r="E7" s="58" t="s">
        <v>24</v>
      </c>
      <c r="G7" t="s">
        <v>66</v>
      </c>
      <c r="H7" t="s">
        <v>137</v>
      </c>
      <c r="K7" t="s">
        <v>71</v>
      </c>
      <c r="N7" s="52" t="s">
        <v>98</v>
      </c>
    </row>
    <row r="8" spans="1:14" x14ac:dyDescent="0.25">
      <c r="A8" s="87" t="s">
        <v>16</v>
      </c>
      <c r="B8" s="87" t="s">
        <v>146</v>
      </c>
      <c r="C8" s="87">
        <v>400</v>
      </c>
      <c r="D8" s="87">
        <v>1</v>
      </c>
      <c r="E8" s="87" t="s">
        <v>24</v>
      </c>
      <c r="G8" t="s">
        <v>84</v>
      </c>
      <c r="H8" t="s">
        <v>138</v>
      </c>
      <c r="K8" t="s">
        <v>73</v>
      </c>
      <c r="N8" s="52" t="s">
        <v>99</v>
      </c>
    </row>
    <row r="9" spans="1:14" x14ac:dyDescent="0.25">
      <c r="A9" s="58" t="s">
        <v>16</v>
      </c>
      <c r="B9" s="58" t="s">
        <v>2</v>
      </c>
      <c r="C9" s="58">
        <v>1000</v>
      </c>
      <c r="D9" s="58">
        <v>1</v>
      </c>
      <c r="E9" s="58" t="s">
        <v>23</v>
      </c>
      <c r="G9" t="s">
        <v>87</v>
      </c>
      <c r="H9" t="s">
        <v>139</v>
      </c>
      <c r="K9" t="s">
        <v>72</v>
      </c>
      <c r="N9" s="52" t="s">
        <v>100</v>
      </c>
    </row>
    <row r="10" spans="1:14" x14ac:dyDescent="0.25">
      <c r="A10" s="58" t="s">
        <v>16</v>
      </c>
      <c r="B10" s="58" t="s">
        <v>46</v>
      </c>
      <c r="C10" s="58">
        <v>1000</v>
      </c>
      <c r="D10" s="58">
        <v>1</v>
      </c>
      <c r="E10" s="58" t="s">
        <v>23</v>
      </c>
      <c r="N10" s="52" t="s">
        <v>101</v>
      </c>
    </row>
    <row r="11" spans="1:14" x14ac:dyDescent="0.25">
      <c r="A11" s="58" t="s">
        <v>16</v>
      </c>
      <c r="B11" s="58" t="s">
        <v>5</v>
      </c>
      <c r="C11" s="58">
        <v>1000</v>
      </c>
      <c r="D11" s="58">
        <v>1</v>
      </c>
      <c r="E11" s="58" t="s">
        <v>23</v>
      </c>
      <c r="N11" s="52" t="s">
        <v>102</v>
      </c>
    </row>
    <row r="12" spans="1:14" x14ac:dyDescent="0.25">
      <c r="A12" s="58" t="s">
        <v>16</v>
      </c>
      <c r="B12" s="58" t="s">
        <v>40</v>
      </c>
      <c r="C12" s="58">
        <v>2400</v>
      </c>
      <c r="D12" s="58">
        <v>6</v>
      </c>
      <c r="E12" s="58" t="s">
        <v>25</v>
      </c>
      <c r="K12" t="s">
        <v>74</v>
      </c>
      <c r="N12" s="52" t="s">
        <v>103</v>
      </c>
    </row>
    <row r="13" spans="1:14" x14ac:dyDescent="0.25">
      <c r="A13" s="58" t="s">
        <v>16</v>
      </c>
      <c r="B13" s="58" t="s">
        <v>41</v>
      </c>
      <c r="C13" s="58">
        <v>4000</v>
      </c>
      <c r="D13" s="58">
        <v>6</v>
      </c>
      <c r="E13" s="58" t="s">
        <v>25</v>
      </c>
      <c r="K13" t="s">
        <v>75</v>
      </c>
      <c r="N13" s="52" t="s">
        <v>104</v>
      </c>
    </row>
    <row r="14" spans="1:14" x14ac:dyDescent="0.25">
      <c r="A14" s="59" t="s">
        <v>10</v>
      </c>
      <c r="B14" s="59" t="s">
        <v>18</v>
      </c>
      <c r="C14" s="59">
        <v>4000</v>
      </c>
      <c r="D14" s="59">
        <v>10</v>
      </c>
      <c r="E14" s="60" t="s">
        <v>26</v>
      </c>
      <c r="N14" s="52" t="s">
        <v>105</v>
      </c>
    </row>
    <row r="15" spans="1:14" x14ac:dyDescent="0.25">
      <c r="A15" s="59" t="s">
        <v>10</v>
      </c>
      <c r="B15" s="59" t="s">
        <v>19</v>
      </c>
      <c r="C15" s="59">
        <v>1200</v>
      </c>
      <c r="D15" s="59">
        <v>4</v>
      </c>
      <c r="E15" s="60" t="s">
        <v>26</v>
      </c>
      <c r="N15" s="52" t="s">
        <v>106</v>
      </c>
    </row>
    <row r="16" spans="1:14" x14ac:dyDescent="0.25">
      <c r="A16" s="59" t="s">
        <v>10</v>
      </c>
      <c r="B16" s="59" t="s">
        <v>20</v>
      </c>
      <c r="C16" s="59">
        <v>300</v>
      </c>
      <c r="D16" s="59">
        <v>1</v>
      </c>
      <c r="E16" s="60" t="s">
        <v>27</v>
      </c>
      <c r="N16" s="52" t="s">
        <v>107</v>
      </c>
    </row>
    <row r="17" spans="1:14" x14ac:dyDescent="0.25">
      <c r="A17" s="59" t="s">
        <v>10</v>
      </c>
      <c r="B17" s="59" t="s">
        <v>21</v>
      </c>
      <c r="C17" s="59">
        <v>400</v>
      </c>
      <c r="D17" s="59">
        <v>1</v>
      </c>
      <c r="E17" s="60" t="s">
        <v>27</v>
      </c>
      <c r="N17" s="52" t="s">
        <v>108</v>
      </c>
    </row>
    <row r="18" spans="1:14" ht="14.25" customHeight="1" x14ac:dyDescent="0.25">
      <c r="A18" s="59" t="s">
        <v>10</v>
      </c>
      <c r="B18" s="59" t="s">
        <v>17</v>
      </c>
      <c r="C18" s="59">
        <v>400</v>
      </c>
      <c r="D18" s="59">
        <v>1</v>
      </c>
      <c r="E18" s="60" t="s">
        <v>26</v>
      </c>
      <c r="N18" s="53" t="s">
        <v>109</v>
      </c>
    </row>
    <row r="19" spans="1:14" x14ac:dyDescent="0.25">
      <c r="A19" s="88" t="s">
        <v>11</v>
      </c>
      <c r="B19" s="88" t="s">
        <v>149</v>
      </c>
      <c r="C19" s="88">
        <v>50</v>
      </c>
      <c r="D19" s="88">
        <v>0.5</v>
      </c>
      <c r="E19" s="88" t="s">
        <v>31</v>
      </c>
      <c r="N19" s="52" t="s">
        <v>110</v>
      </c>
    </row>
    <row r="20" spans="1:14" x14ac:dyDescent="0.25">
      <c r="A20" s="88" t="s">
        <v>11</v>
      </c>
      <c r="B20" s="88" t="s">
        <v>150</v>
      </c>
      <c r="C20" s="88">
        <v>300</v>
      </c>
      <c r="D20" s="88">
        <v>3</v>
      </c>
      <c r="E20" s="88" t="s">
        <v>31</v>
      </c>
      <c r="N20" s="52" t="s">
        <v>111</v>
      </c>
    </row>
    <row r="21" spans="1:14" x14ac:dyDescent="0.25">
      <c r="A21" s="61" t="s">
        <v>11</v>
      </c>
      <c r="B21" s="61" t="s">
        <v>30</v>
      </c>
      <c r="C21" s="61">
        <v>1200</v>
      </c>
      <c r="D21" s="61">
        <v>1</v>
      </c>
      <c r="E21" s="61" t="s">
        <v>23</v>
      </c>
      <c r="N21" s="52" t="s">
        <v>112</v>
      </c>
    </row>
    <row r="22" spans="1:14" x14ac:dyDescent="0.25">
      <c r="A22" s="61" t="s">
        <v>11</v>
      </c>
      <c r="B22" s="61" t="s">
        <v>29</v>
      </c>
      <c r="C22" s="61">
        <v>1200</v>
      </c>
      <c r="D22" s="61">
        <v>1</v>
      </c>
      <c r="E22" s="61" t="s">
        <v>23</v>
      </c>
      <c r="N22" s="52" t="s">
        <v>113</v>
      </c>
    </row>
    <row r="23" spans="1:14" x14ac:dyDescent="0.25">
      <c r="A23" s="88" t="s">
        <v>11</v>
      </c>
      <c r="B23" s="88" t="s">
        <v>148</v>
      </c>
      <c r="C23" s="88">
        <v>100</v>
      </c>
      <c r="D23" s="88">
        <v>0.5</v>
      </c>
      <c r="E23" s="88" t="s">
        <v>31</v>
      </c>
      <c r="N23" s="52" t="s">
        <v>114</v>
      </c>
    </row>
    <row r="24" spans="1:14" x14ac:dyDescent="0.25">
      <c r="A24" s="62" t="s">
        <v>12</v>
      </c>
      <c r="B24" s="62" t="s">
        <v>36</v>
      </c>
      <c r="C24" s="62">
        <v>1200</v>
      </c>
      <c r="D24" s="62">
        <v>1</v>
      </c>
      <c r="E24" s="62" t="s">
        <v>23</v>
      </c>
      <c r="N24" s="52" t="s">
        <v>115</v>
      </c>
    </row>
    <row r="25" spans="1:14" x14ac:dyDescent="0.25">
      <c r="A25" s="62" t="s">
        <v>12</v>
      </c>
      <c r="B25" s="62" t="s">
        <v>38</v>
      </c>
      <c r="C25" s="62">
        <v>500</v>
      </c>
      <c r="D25" s="62">
        <v>1</v>
      </c>
      <c r="E25" s="62" t="s">
        <v>23</v>
      </c>
      <c r="N25" s="52" t="s">
        <v>143</v>
      </c>
    </row>
    <row r="26" spans="1:14" x14ac:dyDescent="0.25">
      <c r="A26" s="63" t="s">
        <v>13</v>
      </c>
      <c r="B26" s="63" t="s">
        <v>32</v>
      </c>
      <c r="C26" s="63">
        <v>400</v>
      </c>
      <c r="D26" s="63">
        <v>1</v>
      </c>
      <c r="E26" s="63" t="s">
        <v>23</v>
      </c>
      <c r="N26" s="52" t="s">
        <v>116</v>
      </c>
    </row>
    <row r="27" spans="1:14" x14ac:dyDescent="0.25">
      <c r="A27" s="63" t="s">
        <v>13</v>
      </c>
      <c r="B27" s="63" t="s">
        <v>34</v>
      </c>
      <c r="C27" s="63">
        <v>2400</v>
      </c>
      <c r="D27" s="63">
        <v>6</v>
      </c>
      <c r="E27" s="64" t="s">
        <v>26</v>
      </c>
      <c r="N27" s="52" t="s">
        <v>117</v>
      </c>
    </row>
    <row r="28" spans="1:14" x14ac:dyDescent="0.25">
      <c r="A28" s="63" t="s">
        <v>13</v>
      </c>
      <c r="B28" s="63" t="s">
        <v>44</v>
      </c>
      <c r="C28" s="63">
        <v>600</v>
      </c>
      <c r="D28" s="63">
        <v>1</v>
      </c>
      <c r="E28" s="63" t="s">
        <v>23</v>
      </c>
      <c r="N28" s="52" t="s">
        <v>118</v>
      </c>
    </row>
    <row r="29" spans="1:14" x14ac:dyDescent="0.25">
      <c r="A29" s="63" t="s">
        <v>13</v>
      </c>
      <c r="B29" s="63" t="s">
        <v>45</v>
      </c>
      <c r="C29" s="63">
        <v>8000</v>
      </c>
      <c r="D29" s="63">
        <v>10</v>
      </c>
      <c r="E29" s="64" t="s">
        <v>26</v>
      </c>
      <c r="N29" s="52" t="s">
        <v>119</v>
      </c>
    </row>
    <row r="30" spans="1:14" x14ac:dyDescent="0.25">
      <c r="A30" s="63" t="s">
        <v>13</v>
      </c>
      <c r="B30" s="63" t="s">
        <v>37</v>
      </c>
      <c r="C30" s="63">
        <v>1500</v>
      </c>
      <c r="D30" s="63">
        <v>1</v>
      </c>
      <c r="E30" s="63" t="s">
        <v>23</v>
      </c>
      <c r="N30" s="52" t="s">
        <v>120</v>
      </c>
    </row>
    <row r="31" spans="1:14" x14ac:dyDescent="0.25">
      <c r="A31" s="63" t="s">
        <v>13</v>
      </c>
      <c r="B31" s="63" t="s">
        <v>39</v>
      </c>
      <c r="C31" s="63">
        <v>1000</v>
      </c>
      <c r="D31" s="63">
        <v>1</v>
      </c>
      <c r="E31" s="63" t="s">
        <v>23</v>
      </c>
      <c r="N31" s="52" t="s">
        <v>121</v>
      </c>
    </row>
    <row r="32" spans="1:14" x14ac:dyDescent="0.25">
      <c r="A32" s="65" t="s">
        <v>14</v>
      </c>
      <c r="B32" s="65" t="s">
        <v>56</v>
      </c>
      <c r="C32" s="65">
        <v>500</v>
      </c>
      <c r="D32" s="65">
        <v>1</v>
      </c>
      <c r="E32" s="65" t="s">
        <v>23</v>
      </c>
      <c r="N32" s="52" t="s">
        <v>122</v>
      </c>
    </row>
    <row r="33" spans="1:14" x14ac:dyDescent="0.25">
      <c r="A33" s="65" t="s">
        <v>14</v>
      </c>
      <c r="B33" s="65" t="s">
        <v>35</v>
      </c>
      <c r="C33" s="65">
        <v>4000</v>
      </c>
      <c r="D33" s="65">
        <v>10</v>
      </c>
      <c r="E33" s="66" t="s">
        <v>33</v>
      </c>
      <c r="N33" s="52" t="s">
        <v>123</v>
      </c>
    </row>
    <row r="34" spans="1:14" x14ac:dyDescent="0.25">
      <c r="A34" s="65" t="s">
        <v>14</v>
      </c>
      <c r="B34" s="65" t="s">
        <v>43</v>
      </c>
      <c r="C34" s="65">
        <v>1000</v>
      </c>
      <c r="D34" s="65">
        <v>1</v>
      </c>
      <c r="E34" s="65" t="s">
        <v>23</v>
      </c>
      <c r="N34" s="52" t="s">
        <v>145</v>
      </c>
    </row>
    <row r="35" spans="1:14" x14ac:dyDescent="0.25">
      <c r="A35" s="67" t="s">
        <v>15</v>
      </c>
      <c r="B35" s="67" t="s">
        <v>140</v>
      </c>
      <c r="C35" s="67">
        <v>400</v>
      </c>
      <c r="D35" s="67">
        <v>1</v>
      </c>
      <c r="E35" s="67" t="s">
        <v>23</v>
      </c>
      <c r="N35" s="52" t="s">
        <v>144</v>
      </c>
    </row>
    <row r="36" spans="1:14" x14ac:dyDescent="0.25">
      <c r="A36" s="67" t="s">
        <v>15</v>
      </c>
      <c r="B36" s="67" t="s">
        <v>141</v>
      </c>
      <c r="C36" s="67">
        <v>4500</v>
      </c>
      <c r="D36" s="67">
        <v>20</v>
      </c>
      <c r="E36" s="67" t="s">
        <v>142</v>
      </c>
    </row>
    <row r="37" spans="1:14" x14ac:dyDescent="0.25">
      <c r="A37" s="67" t="s">
        <v>15</v>
      </c>
      <c r="B37" s="67" t="s">
        <v>57</v>
      </c>
      <c r="C37" s="67">
        <v>400</v>
      </c>
      <c r="D37" s="67">
        <v>1</v>
      </c>
      <c r="E37" s="67" t="s">
        <v>23</v>
      </c>
      <c r="N37" s="52"/>
    </row>
    <row r="38" spans="1:14" x14ac:dyDescent="0.25">
      <c r="A38" s="67" t="s">
        <v>15</v>
      </c>
      <c r="B38" s="67" t="s">
        <v>58</v>
      </c>
      <c r="C38" s="67">
        <v>300</v>
      </c>
      <c r="D38" s="67">
        <v>1</v>
      </c>
      <c r="E38" s="67" t="s">
        <v>23</v>
      </c>
    </row>
    <row r="39" spans="1:14" x14ac:dyDescent="0.25">
      <c r="A39" s="67" t="s">
        <v>15</v>
      </c>
      <c r="B39" s="67" t="s">
        <v>59</v>
      </c>
      <c r="C39" s="67">
        <v>100</v>
      </c>
      <c r="D39" s="67">
        <v>0.5</v>
      </c>
      <c r="E39" s="68" t="s">
        <v>24</v>
      </c>
    </row>
    <row r="40" spans="1:14" x14ac:dyDescent="0.25">
      <c r="A40" s="67" t="s">
        <v>15</v>
      </c>
      <c r="B40" s="67" t="s">
        <v>60</v>
      </c>
      <c r="C40" s="67">
        <v>50</v>
      </c>
      <c r="D40" s="67">
        <v>0.5</v>
      </c>
      <c r="E40" s="68" t="s">
        <v>24</v>
      </c>
    </row>
    <row r="41" spans="1:14" x14ac:dyDescent="0.25">
      <c r="A41" s="67" t="s">
        <v>15</v>
      </c>
      <c r="B41" s="67" t="s">
        <v>51</v>
      </c>
      <c r="C41" s="67">
        <v>1000</v>
      </c>
      <c r="D41" s="67">
        <v>8</v>
      </c>
      <c r="E41" s="68" t="s">
        <v>26</v>
      </c>
    </row>
    <row r="42" spans="1:14" x14ac:dyDescent="0.25">
      <c r="A42" s="67" t="s">
        <v>15</v>
      </c>
      <c r="B42" s="67" t="s">
        <v>61</v>
      </c>
      <c r="C42" s="67">
        <v>400</v>
      </c>
      <c r="D42" s="67">
        <v>3</v>
      </c>
      <c r="E42" s="68" t="s">
        <v>26</v>
      </c>
    </row>
    <row r="43" spans="1:14" x14ac:dyDescent="0.25">
      <c r="A43" s="89" t="s">
        <v>15</v>
      </c>
      <c r="B43" s="89" t="s">
        <v>151</v>
      </c>
      <c r="C43" s="89">
        <v>150</v>
      </c>
      <c r="D43" s="89">
        <v>1</v>
      </c>
      <c r="E43" s="90" t="s">
        <v>24</v>
      </c>
    </row>
    <row r="44" spans="1:14" x14ac:dyDescent="0.25">
      <c r="A44" s="67" t="s">
        <v>15</v>
      </c>
      <c r="B44" s="67" t="s">
        <v>52</v>
      </c>
      <c r="C44" s="67">
        <v>200</v>
      </c>
      <c r="D44" s="67">
        <v>1</v>
      </c>
      <c r="E44" s="68" t="s">
        <v>24</v>
      </c>
    </row>
    <row r="45" spans="1:14" x14ac:dyDescent="0.25">
      <c r="A45" s="89" t="s">
        <v>15</v>
      </c>
      <c r="B45" s="89" t="s">
        <v>152</v>
      </c>
      <c r="C45" s="89">
        <v>180</v>
      </c>
      <c r="D45" s="89">
        <v>1</v>
      </c>
      <c r="E45" s="90" t="s">
        <v>24</v>
      </c>
    </row>
    <row r="46" spans="1:14" x14ac:dyDescent="0.25">
      <c r="A46" s="67" t="s">
        <v>15</v>
      </c>
      <c r="B46" s="67" t="s">
        <v>53</v>
      </c>
      <c r="C46" s="67">
        <v>240</v>
      </c>
      <c r="D46" s="67">
        <v>1</v>
      </c>
      <c r="E46" s="68" t="s">
        <v>24</v>
      </c>
    </row>
    <row r="47" spans="1:14" x14ac:dyDescent="0.25">
      <c r="A47" s="89" t="s">
        <v>15</v>
      </c>
      <c r="B47" s="89" t="s">
        <v>153</v>
      </c>
      <c r="C47" s="89">
        <v>600</v>
      </c>
      <c r="D47" s="89">
        <v>4</v>
      </c>
      <c r="E47" s="90" t="s">
        <v>55</v>
      </c>
    </row>
    <row r="48" spans="1:14" x14ac:dyDescent="0.25">
      <c r="A48" s="67" t="s">
        <v>15</v>
      </c>
      <c r="B48" s="67" t="s">
        <v>54</v>
      </c>
      <c r="C48" s="67">
        <v>800</v>
      </c>
      <c r="D48" s="67">
        <v>4</v>
      </c>
      <c r="E48" s="68" t="s">
        <v>55</v>
      </c>
    </row>
    <row r="49" spans="1:5" x14ac:dyDescent="0.25">
      <c r="A49" s="69" t="s">
        <v>68</v>
      </c>
      <c r="B49" s="69" t="s">
        <v>69</v>
      </c>
      <c r="C49" s="69">
        <v>750</v>
      </c>
      <c r="D49" s="69">
        <v>2</v>
      </c>
      <c r="E49" s="70" t="s">
        <v>25</v>
      </c>
    </row>
  </sheetData>
  <sortState ref="A2:E35">
    <sortCondition ref="A2:A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List1!Razeni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%NAME%</cp:lastModifiedBy>
  <cp:lastPrinted>2022-03-30T12:39:30Z</cp:lastPrinted>
  <dcterms:created xsi:type="dcterms:W3CDTF">2018-11-14T08:58:02Z</dcterms:created>
  <dcterms:modified xsi:type="dcterms:W3CDTF">2022-03-30T12:58:45Z</dcterms:modified>
</cp:coreProperties>
</file>