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8_{AC767DC0-3FC7-4CDB-BB47-07B3EA54BD0D}" xr6:coauthVersionLast="36" xr6:coauthVersionMax="36" xr10:uidLastSave="{00000000-0000-0000-0000-000000000000}"/>
  <workbookProtection workbookAlgorithmName="SHA-512" workbookHashValue="dmUXt9lUoavlINlpk+ILt9oNWY2sluGdyIF2dedW7VHgWCQYp3ZszZC+fQ1SE/TyxjnqF32yzhG0zz9gnmrYYg==" workbookSaltValue="3xXU4IeHcO27laXpeS662g==" workbookSpinCount="100000" lockStructure="1"/>
  <bookViews>
    <workbookView xWindow="-120" yWindow="-120" windowWidth="38640" windowHeight="21240" xr2:uid="{00000000-000D-0000-FFFF-FFFF00000000}"/>
  </bookViews>
  <sheets>
    <sheet name="List1" sheetId="1" r:id="rId1"/>
    <sheet name="List2" sheetId="2" state="veryHidden" r:id="rId2"/>
  </sheets>
  <definedNames>
    <definedName name="_xlnm._FilterDatabase" localSheetId="1" hidden="1">List2!$A$2:$I$20</definedName>
    <definedName name="_xlnm.Print_Area" localSheetId="0">List1!$A$5:$M$37</definedName>
    <definedName name="Z_066C8017_140E_4180_9A61_453861267AAC_.wvu.PrintArea" localSheetId="0" hidden="1">List1!$A$6:$M$37</definedName>
    <definedName name="Z_8F9FBFFA_F52C_4193_A753_5F2A741629FB_.wvu.PrintArea" localSheetId="0" hidden="1">List1!$A$6:$M$37</definedName>
    <definedName name="Z_97709A57_3904_4718_9D93_87D63F8AD5A1_.wvu.PrintArea" localSheetId="0" hidden="1">List1!$A$6:$M$37</definedName>
  </definedNames>
  <calcPr calcId="191029"/>
  <customWorkbookViews>
    <customWorkbookView name="Karel Beran – osobní zobrazení" guid="{066C8017-140E-4180-9A61-453861267AAC}" mergeInterval="0" personalView="1" maximized="1" windowWidth="1916" windowHeight="854" activeSheetId="1" showComments="commIndAndComment"/>
    <customWorkbookView name="Jakub Horky – osobní zobrazení" guid="{97709A57-3904-4718-9D93-87D63F8AD5A1}" mergeInterval="0" personalView="1" maximized="1" windowWidth="1676" windowHeight="825" activeSheetId="2"/>
    <customWorkbookView name="Miroslav Sojka – osobní zobrazení" guid="{8F9FBFFA-F52C-4193-A753-5F2A741629FB}" mergeInterval="0" personalView="1" maximized="1" windowWidth="1920" windowHeight="855" activeSheetId="1"/>
  </customWorkbookViews>
</workbook>
</file>

<file path=xl/calcChain.xml><?xml version="1.0" encoding="utf-8"?>
<calcChain xmlns="http://schemas.openxmlformats.org/spreadsheetml/2006/main">
  <c r="M1" i="2" l="1"/>
  <c r="M10" i="2" s="1"/>
  <c r="L1" i="2"/>
  <c r="M14" i="2" l="1"/>
  <c r="M13" i="2"/>
  <c r="M12" i="2"/>
  <c r="M11" i="2"/>
  <c r="M5" i="2"/>
  <c r="M4" i="2"/>
  <c r="M6" i="2"/>
  <c r="M7" i="2"/>
  <c r="M8" i="2"/>
  <c r="L13" i="1" s="1"/>
  <c r="M9" i="2"/>
  <c r="A14" i="1" l="1"/>
  <c r="M3" i="2" l="1"/>
  <c r="N3" i="2" s="1"/>
  <c r="K25" i="1" l="1"/>
  <c r="K19" i="1"/>
  <c r="F30" i="2"/>
  <c r="A32" i="1" s="1"/>
  <c r="A24" i="1" l="1"/>
  <c r="A18" i="1"/>
  <c r="A10" i="1"/>
  <c r="I21" i="2"/>
  <c r="I13" i="2"/>
  <c r="I11" i="2" l="1"/>
  <c r="I18" i="2"/>
  <c r="I20" i="2"/>
  <c r="I7" i="2"/>
  <c r="I8" i="2"/>
  <c r="I9" i="2"/>
  <c r="I10" i="2"/>
  <c r="I5" i="2"/>
  <c r="I3" i="2"/>
  <c r="I6" i="2"/>
  <c r="I19" i="2"/>
  <c r="I17" i="2"/>
  <c r="I4" i="2"/>
  <c r="I15" i="2"/>
  <c r="I14" i="2"/>
  <c r="I12" i="2"/>
  <c r="I16" i="2"/>
  <c r="A8" i="1" l="1"/>
  <c r="F8" i="1"/>
  <c r="A28" i="1"/>
  <c r="A22" i="1"/>
</calcChain>
</file>

<file path=xl/sharedStrings.xml><?xml version="1.0" encoding="utf-8"?>
<sst xmlns="http://schemas.openxmlformats.org/spreadsheetml/2006/main" count="171" uniqueCount="94">
  <si>
    <t>Příjmení a jméno:</t>
  </si>
  <si>
    <t>Datum narození:</t>
  </si>
  <si>
    <t>Adresa, PSČ:</t>
  </si>
  <si>
    <t>E-mail:</t>
  </si>
  <si>
    <t>Tel.:</t>
  </si>
  <si>
    <t>Datum</t>
  </si>
  <si>
    <t>Předseda:</t>
  </si>
  <si>
    <t>Podpis</t>
  </si>
  <si>
    <t>Podpis:</t>
  </si>
  <si>
    <t>Datum:</t>
  </si>
  <si>
    <t>místo:</t>
  </si>
  <si>
    <t>datum a hodina:</t>
  </si>
  <si>
    <t xml:space="preserve">  * Nehodící se škrtněte.</t>
  </si>
  <si>
    <t>Téma</t>
  </si>
  <si>
    <t>Katedra1</t>
  </si>
  <si>
    <t>Katedra2</t>
  </si>
  <si>
    <t>č.</t>
  </si>
  <si>
    <t>katedry právních dějin</t>
  </si>
  <si>
    <t>katedry ústavního práva</t>
  </si>
  <si>
    <t>ŘÍMSKÉHO PRÁVA</t>
  </si>
  <si>
    <t>PRÁVNÍ DĚJINY</t>
  </si>
  <si>
    <t>TEORIE PRÁVA</t>
  </si>
  <si>
    <t>OBČANSKÉ PRÁVO HMOTNÉ</t>
  </si>
  <si>
    <t>OBČANSKÉ PRÁVO PROCESNÍ</t>
  </si>
  <si>
    <t>OBCHODNÍ PRÁVO</t>
  </si>
  <si>
    <t>PRACOVNÍ PRÁVO</t>
  </si>
  <si>
    <t>EVROPSKÉ PRÁVO</t>
  </si>
  <si>
    <t>TRESTNÍ PRÁVO</t>
  </si>
  <si>
    <t>SPRÁVNÍ PRÁVO</t>
  </si>
  <si>
    <t>FINANČNÍ PRÁVO</t>
  </si>
  <si>
    <t>PRÁVO ŽIVOTNÍHO PROSTŘEDÍ</t>
  </si>
  <si>
    <t>PRÁVO SOCIÁLNÍHO ZABEZPEČENÍ</t>
  </si>
  <si>
    <t>ÚSTAVNÍHO PRÁVA</t>
  </si>
  <si>
    <t>OBCHODNÍHO PRÁVA</t>
  </si>
  <si>
    <t>FINANČNÍHO PRÁVA</t>
  </si>
  <si>
    <t>katedry občanského práva</t>
  </si>
  <si>
    <t>katedry obchodního práva</t>
  </si>
  <si>
    <t>katedry trestního práva</t>
  </si>
  <si>
    <t>katedry práva životního prostředí</t>
  </si>
  <si>
    <t>katedry evropského práva</t>
  </si>
  <si>
    <t>katedry mezinárodního práva</t>
  </si>
  <si>
    <t>katedry národního hospodářství</t>
  </si>
  <si>
    <t>Obor 2</t>
  </si>
  <si>
    <t>Obor 1</t>
  </si>
  <si>
    <t>PRÁVNÍCH DĚJIN</t>
  </si>
  <si>
    <t>OBČANSKÉHO PRÁVA HMOTNÉHO</t>
  </si>
  <si>
    <t>OBČANSKÉHO PRÁVA PROCESNÍHO</t>
  </si>
  <si>
    <t>EVROPSKÉHO PRÁVA</t>
  </si>
  <si>
    <t>PRÁVA ŽIVOTNÍHO PROSTŘEDÍ</t>
  </si>
  <si>
    <t>PRÁVA SOCIÁLNÍHO ZABEZPEČENÍ</t>
  </si>
  <si>
    <t>PRACOVNÍHO PRÁVA</t>
  </si>
  <si>
    <t>TRESTNÍHO PRÁVA</t>
  </si>
  <si>
    <t>SPRÁVNÍHO PRÁVA</t>
  </si>
  <si>
    <t>ŘÍMSKÉ PRÁVO</t>
  </si>
  <si>
    <t>katedry teorie práva a právních učení</t>
  </si>
  <si>
    <t>katedry správního práva a správní vědy</t>
  </si>
  <si>
    <t>katedry finančního práva a finanční vědy</t>
  </si>
  <si>
    <t>MEZINÁRODNÍHO PRÁVA SOUKROMÉHO A PRÁVA MEZINÁRODNÍHO OBCHODU</t>
  </si>
  <si>
    <t>MEZINÁRODNÍ PRÁVO SOUKROMÉ A PRÁVO MEZINÁRODNÍHO OBCHODU</t>
  </si>
  <si>
    <t>katedry pracovního práva a PSZ</t>
  </si>
  <si>
    <t>katedry práva pracovního práva a PSZ</t>
  </si>
  <si>
    <t>MEZINÁRODNÍ PRÁVO</t>
  </si>
  <si>
    <t>PRÁVO A EKONOMIE</t>
  </si>
  <si>
    <t>ÚSTAVNÍ PRÁVO A STÁTOVĚDA</t>
  </si>
  <si>
    <t>ZDRAVOTNICKÉ PRÁVO</t>
  </si>
  <si>
    <t>centrum zdravotnického práva</t>
  </si>
  <si>
    <t>centra zdravotnického práva</t>
  </si>
  <si>
    <t>MEZINÁRODNÍHO PRÁVA</t>
  </si>
  <si>
    <t>PRÁVO DUŠEVNÍHO VLATNICTVÍ</t>
  </si>
  <si>
    <t>ústavu práva autorského</t>
  </si>
  <si>
    <t>Písemná podoba rigorózní práce odevzdána dne:</t>
  </si>
  <si>
    <t>Název rigorózní práce:</t>
  </si>
  <si>
    <t>Pověřený akad. pracovník (je-li stanoven):</t>
  </si>
  <si>
    <t>Složení komise</t>
  </si>
  <si>
    <t>Oponent RP:</t>
  </si>
  <si>
    <t>Lhůta  pro konání státní rigorózní zkoušky uplyne dne:</t>
  </si>
  <si>
    <t>Datum zasedání komise:</t>
  </si>
  <si>
    <t>zvolte obhajobu/typ uznání</t>
  </si>
  <si>
    <t>Zvolte tematický okruh rigorózní práce</t>
  </si>
  <si>
    <t>Potvrzuji správnost údajů uvedených  v žádosti:    ANO        NE*</t>
  </si>
  <si>
    <t>uznání diplomové práce a konání ústní zkoušky</t>
  </si>
  <si>
    <t>uznání disertační práce a konání ústní zkoušky</t>
  </si>
  <si>
    <t>uznání disertační práce a uznání státní doktorské zkoušky</t>
  </si>
  <si>
    <t>obhajoba rigorózní práce a konání ústní zkoušky</t>
  </si>
  <si>
    <t>STANOVENÍ TERMÍNU OBHAJOBY RIGORÓZNÍ PRÁCE A ÚSTNÍ ZKOUŠKY</t>
  </si>
  <si>
    <t>UZNÁNÍ DIPLOMOVÉ PRÁCE JAKO PRÁCE RIGORÓZNÍ 
A STANOVENÍ TERMÍNU KONÁNÍ ÚSTNÍ ZKOUŠKY</t>
  </si>
  <si>
    <t>UZNÁNÍ DISERTAČNÍ PRÁCE JAKO PRÁCE RIGORÓZNÍ 
A STANOVENÍ TERMÍNU KONÁNÍ ÚSTNÍ ZKOUŠKY</t>
  </si>
  <si>
    <t>UZNÁNÍ DISERTAČNÍ PRÁCE JAKO PRÁCE RIGORÓZNÍ 
A UZNÁNÍ STÁTNÍ DOKTORSKÉ ZKOUŠKY JAKO ÚSTNÍ ZKOUŠKY</t>
  </si>
  <si>
    <t>Datum obhajoby rigorózní práce a konání ústní zkoušky</t>
  </si>
  <si>
    <t>Datum opravného termínu obhajoby rigorózní práce nebo konání ústní zkoušky</t>
  </si>
  <si>
    <t>Datum konání ústní zkoušky</t>
  </si>
  <si>
    <t>Datum opravného termínu konání ústní zkoušky</t>
  </si>
  <si>
    <t>Podpis účastníka</t>
  </si>
  <si>
    <t>Vyjádření proděkana pro státní rigorózní zkoušky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</si>
</sst>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2" borderId="0" xfId="0" applyFill="1"/>
    <xf numFmtId="14" fontId="0" fillId="0" borderId="0" xfId="0" applyNumberFormat="1"/>
    <xf numFmtId="14" fontId="0" fillId="0" borderId="0" xfId="0" applyNumberFormat="1"/>
    <xf numFmtId="0" fontId="2" fillId="0" borderId="0" xfId="0" quotePrefix="1" applyFont="1" applyAlignment="1">
      <alignment vertical="center"/>
    </xf>
    <xf numFmtId="0" fontId="0" fillId="0" borderId="3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top" wrapText="1"/>
    </xf>
    <xf numFmtId="0" fontId="0" fillId="0" borderId="0" xfId="0" applyFont="1" applyBorder="1"/>
    <xf numFmtId="0" fontId="0" fillId="0" borderId="5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horizontal="center" vertical="top" wrapText="1"/>
    </xf>
    <xf numFmtId="0" fontId="0" fillId="0" borderId="8" xfId="0" applyFont="1" applyBorder="1" applyAlignment="1">
      <alignment vertical="top"/>
    </xf>
    <xf numFmtId="0" fontId="0" fillId="0" borderId="6" xfId="0" applyFont="1" applyBorder="1"/>
    <xf numFmtId="0" fontId="4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distributed" indent="3"/>
    </xf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>
      <alignment horizontal="left" indent="1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164" fontId="3" fillId="3" borderId="4" xfId="0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11" xfId="0" applyBorder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 inden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right" vertical="center" wrapText="1"/>
      <protection hidden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Font="1" applyBorder="1" applyAlignment="1" applyProtection="1">
      <alignment horizontal="right" vertical="center" wrapText="1"/>
      <protection hidden="1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16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center" indent="1" shrinkToFit="1"/>
    </xf>
    <xf numFmtId="0" fontId="0" fillId="0" borderId="5" xfId="0" applyFont="1" applyBorder="1" applyAlignment="1">
      <alignment horizontal="left" vertical="center" indent="1" shrinkToFi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left" vertical="center" indent="2"/>
    </xf>
    <xf numFmtId="0" fontId="0" fillId="0" borderId="0" xfId="0" applyFont="1" applyBorder="1" applyAlignment="1">
      <alignment horizontal="right" wrapText="1" indent="2"/>
    </xf>
    <xf numFmtId="0" fontId="0" fillId="0" borderId="3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 indent="1"/>
    </xf>
    <xf numFmtId="0" fontId="0" fillId="0" borderId="7" xfId="0" applyFont="1" applyBorder="1" applyAlignment="1">
      <alignment horizontal="right" vertical="center" wrapText="1" indent="1"/>
    </xf>
    <xf numFmtId="0" fontId="0" fillId="0" borderId="4" xfId="0" applyFont="1" applyBorder="1" applyAlignment="1">
      <alignment horizontal="right" vertical="center" wrapText="1" indent="1"/>
    </xf>
    <xf numFmtId="0" fontId="0" fillId="0" borderId="0" xfId="0" applyFont="1" applyBorder="1" applyAlignment="1" applyProtection="1">
      <alignment horizontal="right" shrinkToFit="1"/>
      <protection hidden="1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3" fillId="0" borderId="10" xfId="0" applyFont="1" applyFill="1" applyBorder="1" applyAlignment="1" applyProtection="1">
      <alignment horizontal="left" wrapText="1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164" fontId="3" fillId="0" borderId="6" xfId="0" applyNumberFormat="1" applyFont="1" applyBorder="1" applyAlignment="1" applyProtection="1">
      <alignment horizontal="right" vertical="center" indent="6"/>
      <protection hidden="1"/>
    </xf>
    <xf numFmtId="164" fontId="3" fillId="0" borderId="9" xfId="0" applyNumberFormat="1" applyFont="1" applyBorder="1" applyAlignment="1" applyProtection="1">
      <alignment horizontal="right" vertical="center" indent="6"/>
      <protection hidden="1"/>
    </xf>
    <xf numFmtId="14" fontId="3" fillId="0" borderId="6" xfId="0" applyNumberFormat="1" applyFont="1" applyFill="1" applyBorder="1" applyAlignment="1" applyProtection="1">
      <alignment horizontal="right" vertical="center" indent="6"/>
    </xf>
    <xf numFmtId="14" fontId="3" fillId="0" borderId="9" xfId="0" applyNumberFormat="1" applyFont="1" applyFill="1" applyBorder="1" applyAlignment="1" applyProtection="1">
      <alignment horizontal="right" vertical="center" indent="6"/>
    </xf>
    <xf numFmtId="0" fontId="0" fillId="0" borderId="3" xfId="0" applyFont="1" applyBorder="1" applyAlignment="1" applyProtection="1">
      <alignment horizontal="right" shrinkToFit="1"/>
      <protection hidden="1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7" fillId="3" borderId="6" xfId="1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9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hidden="1"/>
    </xf>
    <xf numFmtId="0" fontId="9" fillId="0" borderId="0" xfId="0" applyFont="1" applyBorder="1" applyAlignment="1" applyProtection="1">
      <alignment horizontal="center" vertical="center" wrapText="1" shrinkToFit="1"/>
      <protection hidden="1"/>
    </xf>
    <xf numFmtId="0" fontId="9" fillId="0" borderId="5" xfId="0" applyFont="1" applyBorder="1" applyAlignment="1" applyProtection="1">
      <alignment horizontal="center" vertical="center" wrapText="1" shrinkToFit="1"/>
      <protection hidden="1"/>
    </xf>
    <xf numFmtId="0" fontId="0" fillId="0" borderId="0" xfId="0" applyBorder="1"/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0" xfId="0" applyFont="1" applyBorder="1"/>
    <xf numFmtId="0" fontId="0" fillId="0" borderId="8" xfId="0" applyFont="1" applyBorder="1"/>
    <xf numFmtId="0" fontId="0" fillId="0" borderId="22" xfId="0" applyFont="1" applyBorder="1"/>
    <xf numFmtId="0" fontId="3" fillId="0" borderId="22" xfId="0" applyFont="1" applyBorder="1" applyAlignment="1">
      <alignment vertical="center" wrapText="1"/>
    </xf>
    <xf numFmtId="0" fontId="0" fillId="0" borderId="22" xfId="0" applyFont="1" applyBorder="1" applyAlignment="1">
      <alignment horizontal="distributed" indent="3"/>
    </xf>
    <xf numFmtId="0" fontId="0" fillId="0" borderId="23" xfId="0" applyFont="1" applyBorder="1"/>
    <xf numFmtId="0" fontId="0" fillId="0" borderId="15" xfId="0" applyFont="1" applyBorder="1"/>
    <xf numFmtId="0" fontId="0" fillId="0" borderId="22" xfId="0" applyFont="1" applyBorder="1" applyAlignment="1">
      <alignment horizontal="right" wrapText="1"/>
    </xf>
    <xf numFmtId="0" fontId="0" fillId="0" borderId="23" xfId="0" applyFont="1" applyBorder="1" applyAlignment="1">
      <alignment horizontal="right" wrapText="1"/>
    </xf>
    <xf numFmtId="0" fontId="0" fillId="0" borderId="21" xfId="0" applyFont="1" applyBorder="1" applyAlignment="1">
      <alignment vertical="top"/>
    </xf>
    <xf numFmtId="0" fontId="0" fillId="0" borderId="20" xfId="0" applyFont="1" applyBorder="1" applyAlignment="1" applyProtection="1">
      <alignment horizontal="right" vertical="center" wrapText="1"/>
      <protection hidden="1"/>
    </xf>
    <xf numFmtId="0" fontId="0" fillId="0" borderId="23" xfId="0" applyFont="1" applyBorder="1" applyAlignment="1" applyProtection="1">
      <alignment horizontal="right" vertical="center" wrapText="1"/>
      <protection hidden="1"/>
    </xf>
    <xf numFmtId="0" fontId="0" fillId="0" borderId="15" xfId="0" applyFont="1" applyBorder="1" applyAlignment="1" applyProtection="1">
      <alignment horizontal="right" vertical="center" wrapText="1"/>
      <protection hidden="1"/>
    </xf>
    <xf numFmtId="0" fontId="0" fillId="0" borderId="15" xfId="0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vertical="top"/>
    </xf>
    <xf numFmtId="0" fontId="0" fillId="0" borderId="24" xfId="0" applyFont="1" applyBorder="1" applyAlignment="1">
      <alignment vertical="top"/>
    </xf>
    <xf numFmtId="0" fontId="3" fillId="0" borderId="2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3" fillId="0" borderId="26" xfId="0" applyFont="1" applyBorder="1" applyAlignment="1" applyProtection="1">
      <alignment horizontal="left" vertical="center" wrapText="1" indent="1"/>
      <protection hidden="1"/>
    </xf>
    <xf numFmtId="0" fontId="3" fillId="0" borderId="1" xfId="0" applyFont="1" applyBorder="1" applyAlignment="1" applyProtection="1">
      <alignment horizontal="left" vertical="center" wrapText="1" indent="1"/>
      <protection hidden="1"/>
    </xf>
    <xf numFmtId="0" fontId="3" fillId="0" borderId="27" xfId="0" applyFont="1" applyBorder="1" applyAlignment="1" applyProtection="1">
      <alignment horizontal="left" vertical="center" wrapText="1" indent="1"/>
      <protection hidden="1"/>
    </xf>
    <xf numFmtId="0" fontId="0" fillId="0" borderId="22" xfId="0" applyFont="1" applyBorder="1" applyAlignment="1">
      <alignment horizontal="left" vertical="center" indent="1" shrinkToFit="1"/>
    </xf>
    <xf numFmtId="0" fontId="0" fillId="0" borderId="28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29" xfId="0" applyFont="1" applyBorder="1" applyAlignment="1">
      <alignment horizontal="center" vertical="top"/>
    </xf>
    <xf numFmtId="0" fontId="0" fillId="0" borderId="0" xfId="0" applyFill="1"/>
    <xf numFmtId="0" fontId="3" fillId="3" borderId="6" xfId="0" applyFont="1" applyFill="1" applyBorder="1" applyAlignment="1" applyProtection="1">
      <alignment horizontal="left" shrinkToFit="1"/>
      <protection locked="0"/>
    </xf>
    <xf numFmtId="14" fontId="3" fillId="3" borderId="6" xfId="0" applyNumberFormat="1" applyFont="1" applyFill="1" applyBorder="1" applyAlignment="1" applyProtection="1">
      <alignment horizontal="left" wrapText="1" indent="2"/>
      <protection locked="0"/>
    </xf>
    <xf numFmtId="0" fontId="0" fillId="0" borderId="0" xfId="0" applyFont="1" applyFill="1" applyBorder="1" applyAlignment="1" applyProtection="1">
      <alignment horizontal="center" vertical="center" wrapText="1"/>
    </xf>
    <xf numFmtId="3" fontId="3" fillId="3" borderId="6" xfId="0" applyNumberFormat="1" applyFont="1" applyFill="1" applyBorder="1" applyAlignment="1" applyProtection="1">
      <alignment horizontal="left" indent="1"/>
      <protection locked="0"/>
    </xf>
    <xf numFmtId="3" fontId="3" fillId="3" borderId="9" xfId="0" applyNumberFormat="1" applyFont="1" applyFill="1" applyBorder="1" applyAlignment="1" applyProtection="1">
      <alignment horizontal="left" indent="1"/>
      <protection locked="0"/>
    </xf>
    <xf numFmtId="0" fontId="6" fillId="0" borderId="2" xfId="0" applyFont="1" applyFill="1" applyBorder="1" applyAlignment="1">
      <alignment horizontal="left" vertical="center" indent="2"/>
    </xf>
    <xf numFmtId="0" fontId="6" fillId="0" borderId="1" xfId="0" applyFont="1" applyFill="1" applyBorder="1" applyAlignment="1">
      <alignment horizontal="left" vertical="center" indent="2"/>
    </xf>
    <xf numFmtId="0" fontId="0" fillId="0" borderId="1" xfId="0" applyFill="1" applyBorder="1"/>
    <xf numFmtId="0" fontId="0" fillId="0" borderId="27" xfId="0" applyFill="1" applyBorder="1"/>
  </cellXfs>
  <cellStyles count="2">
    <cellStyle name="Hypertextový odkaz" xfId="1" builtinId="8"/>
    <cellStyle name="Normální" xfId="0" builtinId="0"/>
  </cellStyles>
  <dxfs count="3">
    <dxf>
      <border>
        <left/>
        <right/>
        <top/>
        <bottom/>
        <vertical/>
        <horizontal/>
      </border>
    </dxf>
    <dxf>
      <font>
        <color theme="0"/>
      </font>
    </dxf>
    <dxf>
      <fill>
        <patternFill patternType="solid">
          <bgColor theme="0" tint="-4.9989318521683403E-2"/>
        </patternFill>
      </fill>
      <border>
        <bottom style="hair">
          <color indexed="64"/>
        </bottom>
      </border>
    </dxf>
  </dxfs>
  <tableStyles count="0" defaultTableStyle="TableStyleMedium2" defaultPivotStyle="PivotStyleLight16"/>
  <colors>
    <mruColors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List2!$A$1" fmlaRange="List2!$H$3:$H$20" noThreeD="1" sel="1" val="0"/>
</file>

<file path=xl/ctrlProps/ctrlProp2.xml><?xml version="1.0" encoding="utf-8"?>
<formControlPr xmlns="http://schemas.microsoft.com/office/spreadsheetml/2009/9/main" objectType="Drop" dropLines="4" dropStyle="combo" dx="16" fmlaLink="List2!$A$29" fmlaRange="List2!$B$30:$B$3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0</xdr:row>
          <xdr:rowOff>57150</xdr:rowOff>
        </xdr:from>
        <xdr:to>
          <xdr:col>9</xdr:col>
          <xdr:colOff>114300</xdr:colOff>
          <xdr:row>1</xdr:row>
          <xdr:rowOff>76200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</xdr:row>
          <xdr:rowOff>47625</xdr:rowOff>
        </xdr:from>
        <xdr:to>
          <xdr:col>9</xdr:col>
          <xdr:colOff>123825</xdr:colOff>
          <xdr:row>3</xdr:row>
          <xdr:rowOff>171450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U37"/>
  <sheetViews>
    <sheetView showGridLines="0" tabSelected="1" zoomScaleNormal="100" zoomScalePageLayoutView="115" workbookViewId="0">
      <selection activeCell="B6" sqref="B6:D6"/>
    </sheetView>
  </sheetViews>
  <sheetFormatPr defaultRowHeight="15" x14ac:dyDescent="0.25"/>
  <cols>
    <col min="1" max="1" width="17.7109375" customWidth="1"/>
    <col min="2" max="2" width="12" customWidth="1"/>
    <col min="3" max="3" width="2.7109375" customWidth="1"/>
    <col min="4" max="4" width="16" customWidth="1"/>
    <col min="5" max="5" width="18.5703125" customWidth="1"/>
    <col min="6" max="6" width="13.28515625" customWidth="1"/>
    <col min="7" max="7" width="10.28515625" customWidth="1"/>
    <col min="8" max="8" width="8.7109375" customWidth="1"/>
    <col min="9" max="9" width="1.7109375" customWidth="1"/>
    <col min="10" max="10" width="7.28515625" customWidth="1"/>
    <col min="13" max="13" width="12.28515625" customWidth="1"/>
    <col min="15" max="15" width="8.28515625" customWidth="1"/>
    <col min="16" max="16" width="18.28515625" customWidth="1"/>
    <col min="17" max="17" width="13.140625" customWidth="1"/>
  </cols>
  <sheetData>
    <row r="1" spans="1:21" x14ac:dyDescent="0.25">
      <c r="A1" s="69" t="s">
        <v>78</v>
      </c>
      <c r="B1" s="69"/>
      <c r="C1" s="69"/>
      <c r="D1" s="69"/>
      <c r="E1" s="4"/>
      <c r="F1" s="4"/>
      <c r="G1" s="4"/>
      <c r="H1" s="4"/>
      <c r="I1" s="4"/>
      <c r="J1" s="4"/>
      <c r="K1" s="4"/>
      <c r="L1" s="4"/>
      <c r="M1" s="4"/>
    </row>
    <row r="2" spans="1:21" ht="9.75" customHeight="1" x14ac:dyDescent="0.25">
      <c r="A2" s="69"/>
      <c r="B2" s="69"/>
      <c r="C2" s="69"/>
      <c r="D2" s="69"/>
      <c r="E2" s="4"/>
      <c r="F2" s="4"/>
      <c r="G2" s="4"/>
      <c r="H2" s="4"/>
      <c r="I2" s="4"/>
      <c r="J2" s="4"/>
      <c r="K2" s="4"/>
      <c r="L2" s="4"/>
      <c r="M2" s="4"/>
    </row>
    <row r="3" spans="1:21" ht="6.75" customHeight="1" x14ac:dyDescent="0.25">
      <c r="A3" s="69" t="s">
        <v>77</v>
      </c>
      <c r="B3" s="69"/>
      <c r="C3" s="69"/>
      <c r="D3" s="69"/>
      <c r="E3" s="4"/>
      <c r="F3" s="4"/>
      <c r="G3" s="4"/>
      <c r="H3" s="4"/>
      <c r="I3" s="4"/>
      <c r="J3" s="4"/>
      <c r="K3" s="4"/>
      <c r="L3" s="4"/>
      <c r="M3" s="4"/>
    </row>
    <row r="4" spans="1:21" ht="17.25" customHeight="1" thickBot="1" x14ac:dyDescent="0.3">
      <c r="A4" s="69"/>
      <c r="B4" s="69"/>
      <c r="C4" s="69"/>
      <c r="D4" s="69"/>
      <c r="E4" s="4"/>
      <c r="F4" s="4"/>
      <c r="G4" s="4"/>
      <c r="H4" s="4"/>
      <c r="I4" s="4"/>
      <c r="J4" s="4"/>
      <c r="K4" s="4"/>
      <c r="L4" s="4"/>
      <c r="M4" s="4"/>
    </row>
    <row r="5" spans="1:21" s="131" customFormat="1" ht="5.25" customHeight="1" thickTop="1" x14ac:dyDescent="0.25">
      <c r="A5" s="137"/>
      <c r="B5" s="138"/>
      <c r="C5" s="138"/>
      <c r="D5" s="138"/>
      <c r="E5" s="139"/>
      <c r="F5" s="139"/>
      <c r="G5" s="139"/>
      <c r="H5" s="139"/>
      <c r="I5" s="139"/>
      <c r="J5" s="139"/>
      <c r="K5" s="139"/>
      <c r="L5" s="139"/>
      <c r="M5" s="140"/>
    </row>
    <row r="6" spans="1:21" s="2" customFormat="1" ht="16.5" customHeight="1" x14ac:dyDescent="0.25">
      <c r="A6" s="35" t="s">
        <v>0</v>
      </c>
      <c r="B6" s="132"/>
      <c r="C6" s="132"/>
      <c r="D6" s="132"/>
      <c r="E6" s="36" t="s">
        <v>1</v>
      </c>
      <c r="F6" s="133"/>
      <c r="G6" s="93"/>
      <c r="H6" s="93"/>
      <c r="I6" s="134"/>
      <c r="J6" s="36" t="s">
        <v>4</v>
      </c>
      <c r="K6" s="135"/>
      <c r="L6" s="135"/>
      <c r="M6" s="136"/>
    </row>
    <row r="7" spans="1:21" ht="15" customHeight="1" x14ac:dyDescent="0.25">
      <c r="A7" s="8" t="s">
        <v>2</v>
      </c>
      <c r="B7" s="84"/>
      <c r="C7" s="84"/>
      <c r="D7" s="84"/>
      <c r="E7" s="84"/>
      <c r="F7" s="84"/>
      <c r="G7" s="9" t="s">
        <v>3</v>
      </c>
      <c r="H7" s="87"/>
      <c r="I7" s="87"/>
      <c r="J7" s="88"/>
      <c r="K7" s="88"/>
      <c r="L7" s="88"/>
      <c r="M7" s="89"/>
      <c r="Q7" s="5"/>
    </row>
    <row r="8" spans="1:21" ht="17.25" customHeight="1" x14ac:dyDescent="0.25">
      <c r="A8" s="83" t="str">
        <f xml:space="preserve"> "Sekretářka "&amp; VLOOKUP(List2!$A$1,List2!$A$3:$N$21,3,FALSE)&amp;":"</f>
        <v>Sekretářka katedry evropského práva:</v>
      </c>
      <c r="B8" s="75"/>
      <c r="C8" s="75"/>
      <c r="D8" s="76"/>
      <c r="E8" s="76"/>
      <c r="F8" s="75" t="str">
        <f>" " &amp; VLOOKUP(List2!$A$1,List2!$A$3:$N$21,7,FALSE)</f>
        <v xml:space="preserve"> </v>
      </c>
      <c r="G8" s="75"/>
      <c r="H8" s="75"/>
      <c r="I8" s="10"/>
      <c r="J8" s="77"/>
      <c r="K8" s="77"/>
      <c r="L8" s="77"/>
      <c r="M8" s="78"/>
      <c r="Q8" s="5"/>
    </row>
    <row r="9" spans="1:21" ht="6.75" customHeigh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3"/>
      <c r="L9" s="13"/>
      <c r="M9" s="14"/>
      <c r="Q9" s="5"/>
    </row>
    <row r="10" spans="1:21" ht="37.5" customHeight="1" x14ac:dyDescent="0.25">
      <c r="A10" s="90" t="str">
        <f>"ŽÁDOST O " &amp; (VLOOKUP(List2!$A$29,List2!$A$30:$E$33,3,FALSE))</f>
        <v>ŽÁDOST O STANOVENÍ TERMÍNU OBHAJOBY RIGORÓZNÍ PRÁCE A ÚSTNÍ ZKOUŠKY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2"/>
      <c r="Q10" s="6"/>
    </row>
    <row r="11" spans="1:21" ht="15.75" customHeight="1" x14ac:dyDescent="0.25">
      <c r="A11" s="71" t="s">
        <v>71</v>
      </c>
      <c r="B11" s="72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6"/>
      <c r="Q11" s="6"/>
    </row>
    <row r="12" spans="1:21" ht="15.75" customHeight="1" x14ac:dyDescent="0.25">
      <c r="A12" s="67" t="s">
        <v>72</v>
      </c>
      <c r="B12" s="57"/>
      <c r="C12" s="57"/>
      <c r="D12" s="57"/>
      <c r="E12" s="68"/>
      <c r="F12" s="68"/>
      <c r="G12" s="68"/>
      <c r="H12" s="12"/>
      <c r="I12" s="12"/>
      <c r="J12" s="12"/>
      <c r="K12" s="12"/>
      <c r="L12" s="81"/>
      <c r="M12" s="82"/>
      <c r="Q12" s="6"/>
    </row>
    <row r="13" spans="1:21" ht="15.75" customHeight="1" thickBot="1" x14ac:dyDescent="0.3">
      <c r="A13" s="73" t="s">
        <v>70</v>
      </c>
      <c r="B13" s="74"/>
      <c r="C13" s="74"/>
      <c r="D13" s="74"/>
      <c r="E13" s="30">
        <v>44349</v>
      </c>
      <c r="F13" s="59" t="s">
        <v>75</v>
      </c>
      <c r="G13" s="59"/>
      <c r="H13" s="59"/>
      <c r="I13" s="59"/>
      <c r="J13" s="59"/>
      <c r="K13" s="59"/>
      <c r="L13" s="79">
        <f>VLOOKUP(MONTH(E13),List2!L3:M14,2,FALSE)</f>
        <v>44469</v>
      </c>
      <c r="M13" s="80"/>
      <c r="Q13" s="6"/>
    </row>
    <row r="14" spans="1:21" ht="15.75" customHeight="1" thickTop="1" x14ac:dyDescent="0.25">
      <c r="A14" s="122" t="str">
        <f>"Vyjádření sekretariátu "&amp;VLOOKUP(List2!$A$1,List2!$A$3:$N$21,3,FALSE)</f>
        <v>Vyjádření sekretariátu katedry evropského práva</v>
      </c>
      <c r="B14" s="123"/>
      <c r="C14" s="123"/>
      <c r="D14" s="123"/>
      <c r="E14" s="124"/>
      <c r="F14" s="58"/>
      <c r="G14" s="59"/>
      <c r="H14" s="59"/>
      <c r="I14" s="59"/>
      <c r="J14" s="59"/>
      <c r="K14" s="59"/>
      <c r="M14" s="31"/>
      <c r="Q14" s="5"/>
    </row>
    <row r="15" spans="1:21" ht="18" customHeight="1" x14ac:dyDescent="0.25">
      <c r="A15" s="125" t="s">
        <v>79</v>
      </c>
      <c r="B15" s="63"/>
      <c r="C15" s="63"/>
      <c r="D15" s="63"/>
      <c r="E15" s="64"/>
      <c r="F15" s="15"/>
      <c r="G15" s="16"/>
      <c r="H15" s="16"/>
      <c r="I15" s="16"/>
      <c r="J15" s="16"/>
      <c r="K15" s="16"/>
      <c r="L15" s="16"/>
      <c r="M15" s="17"/>
      <c r="Q15" s="5"/>
      <c r="U15" s="6"/>
    </row>
    <row r="16" spans="1:21" ht="20.25" customHeight="1" x14ac:dyDescent="0.25">
      <c r="A16" s="126"/>
      <c r="B16" s="37"/>
      <c r="C16" s="34"/>
      <c r="D16" s="37"/>
      <c r="E16" s="38"/>
      <c r="F16" s="11"/>
      <c r="G16" s="65"/>
      <c r="H16" s="65"/>
      <c r="I16" s="18"/>
      <c r="J16" s="65"/>
      <c r="K16" s="65"/>
      <c r="L16" s="65"/>
      <c r="M16" s="66"/>
      <c r="Q16" s="5"/>
      <c r="U16" s="6"/>
    </row>
    <row r="17" spans="1:17" s="1" customFormat="1" ht="18" customHeight="1" thickBot="1" x14ac:dyDescent="0.3">
      <c r="A17" s="127" t="s">
        <v>5</v>
      </c>
      <c r="B17" s="128"/>
      <c r="C17" s="129"/>
      <c r="D17" s="128" t="s">
        <v>7</v>
      </c>
      <c r="E17" s="130"/>
      <c r="F17" s="19"/>
      <c r="G17" s="60" t="s">
        <v>5</v>
      </c>
      <c r="H17" s="60"/>
      <c r="I17" s="20"/>
      <c r="J17" s="61" t="s">
        <v>92</v>
      </c>
      <c r="K17" s="61"/>
      <c r="L17" s="61"/>
      <c r="M17" s="62"/>
      <c r="P17"/>
      <c r="Q17" s="5"/>
    </row>
    <row r="18" spans="1:17" ht="29.25" customHeight="1" thickTop="1" x14ac:dyDescent="0.25">
      <c r="A18" s="119" t="str">
        <f>(VLOOKUP(List2!$A$29,List2!$A$30:$E$33,4,FALSE))</f>
        <v>Datum obhajoby rigorózní práce a konání ústní zkoušky</v>
      </c>
      <c r="B18" s="120"/>
      <c r="C18" s="120"/>
      <c r="D18" s="121"/>
      <c r="E18" s="56" t="s">
        <v>73</v>
      </c>
      <c r="F18" s="56"/>
      <c r="G18" s="56"/>
      <c r="H18" s="56"/>
      <c r="I18" s="56"/>
      <c r="J18" s="56"/>
      <c r="K18" s="56"/>
      <c r="L18" s="56"/>
      <c r="M18" s="56"/>
    </row>
    <row r="19" spans="1:17" ht="15.75" customHeight="1" x14ac:dyDescent="0.25">
      <c r="A19" s="107" t="s">
        <v>11</v>
      </c>
      <c r="B19" s="55"/>
      <c r="C19" s="55"/>
      <c r="D19" s="55"/>
      <c r="E19" s="53" t="s">
        <v>6</v>
      </c>
      <c r="F19" s="53"/>
      <c r="G19" s="52" t="s">
        <v>74</v>
      </c>
      <c r="H19" s="52"/>
      <c r="I19" s="52"/>
      <c r="J19" s="52"/>
      <c r="K19" s="53" t="str">
        <f>"Člen komise"&amp;IF($E$12&lt;&gt;"","/PAP","")</f>
        <v>Člen komise</v>
      </c>
      <c r="L19" s="53"/>
      <c r="M19" s="53"/>
    </row>
    <row r="20" spans="1:17" ht="15.75" customHeight="1" x14ac:dyDescent="0.25">
      <c r="A20" s="107" t="s">
        <v>10</v>
      </c>
      <c r="B20" s="55"/>
      <c r="C20" s="55"/>
      <c r="D20" s="55"/>
      <c r="E20" s="53"/>
      <c r="F20" s="53"/>
      <c r="G20" s="53"/>
      <c r="H20" s="53"/>
      <c r="I20" s="53"/>
      <c r="J20" s="53"/>
      <c r="K20" s="53"/>
      <c r="L20" s="53"/>
      <c r="M20" s="53"/>
    </row>
    <row r="21" spans="1:17" ht="21.75" customHeight="1" x14ac:dyDescent="0.25">
      <c r="A21" s="108"/>
      <c r="B21" s="45"/>
      <c r="C21" s="45"/>
      <c r="D21" s="45"/>
      <c r="E21" s="54"/>
      <c r="F21" s="54"/>
      <c r="G21" s="54"/>
      <c r="H21" s="54"/>
      <c r="I21" s="54"/>
      <c r="J21" s="54"/>
      <c r="K21" s="54"/>
      <c r="L21" s="54"/>
      <c r="M21" s="54"/>
    </row>
    <row r="22" spans="1:17" ht="9" customHeight="1" x14ac:dyDescent="0.25">
      <c r="A22" s="110" t="str">
        <f>"Vedoucí "&amp;VLOOKUP(List2!$A$1,List2!$A$3:$N$21,3,FALSE)</f>
        <v>Vedoucí katedry evropského práva</v>
      </c>
      <c r="B22" s="47"/>
      <c r="C22" s="47"/>
      <c r="D22" s="47"/>
      <c r="E22" s="47"/>
      <c r="F22" s="48" t="s">
        <v>9</v>
      </c>
      <c r="G22" s="50"/>
      <c r="H22" s="50"/>
      <c r="I22" s="40"/>
      <c r="J22" s="49" t="s">
        <v>8</v>
      </c>
      <c r="K22" s="21"/>
      <c r="L22" s="21"/>
      <c r="M22" s="109"/>
    </row>
    <row r="23" spans="1:17" ht="15.75" customHeight="1" x14ac:dyDescent="0.25">
      <c r="A23" s="111"/>
      <c r="B23" s="112"/>
      <c r="C23" s="112"/>
      <c r="D23" s="112"/>
      <c r="E23" s="112"/>
      <c r="F23" s="113"/>
      <c r="G23" s="114"/>
      <c r="H23" s="114"/>
      <c r="I23" s="115"/>
      <c r="J23" s="116"/>
      <c r="K23" s="117"/>
      <c r="L23" s="117"/>
      <c r="M23" s="118"/>
    </row>
    <row r="24" spans="1:17" ht="29.25" customHeight="1" x14ac:dyDescent="0.25">
      <c r="A24" s="119" t="str">
        <f>(VLOOKUP(List2!$A$29,List2!$A$30:$E$33,5,FALSE))</f>
        <v>Datum opravného termínu obhajoby rigorózní práce nebo konání ústní zkoušky</v>
      </c>
      <c r="B24" s="120"/>
      <c r="C24" s="120"/>
      <c r="D24" s="121"/>
      <c r="E24" s="56" t="s">
        <v>73</v>
      </c>
      <c r="F24" s="56"/>
      <c r="G24" s="56"/>
      <c r="H24" s="56"/>
      <c r="I24" s="56"/>
      <c r="J24" s="56"/>
      <c r="K24" s="56"/>
      <c r="L24" s="56"/>
      <c r="M24" s="56"/>
    </row>
    <row r="25" spans="1:17" ht="15.75" customHeight="1" x14ac:dyDescent="0.25">
      <c r="A25" s="107" t="s">
        <v>11</v>
      </c>
      <c r="B25" s="55"/>
      <c r="C25" s="55"/>
      <c r="D25" s="55"/>
      <c r="E25" s="51" t="s">
        <v>6</v>
      </c>
      <c r="F25" s="51"/>
      <c r="G25" s="52" t="s">
        <v>74</v>
      </c>
      <c r="H25" s="52"/>
      <c r="I25" s="52"/>
      <c r="J25" s="52"/>
      <c r="K25" s="53" t="str">
        <f>"Člen komise"&amp;IF($E$12&lt;&gt;"","/PAP","")</f>
        <v>Člen komise</v>
      </c>
      <c r="L25" s="53"/>
      <c r="M25" s="53"/>
    </row>
    <row r="26" spans="1:17" ht="15.75" customHeight="1" x14ac:dyDescent="0.25">
      <c r="A26" s="107" t="s">
        <v>10</v>
      </c>
      <c r="B26" s="55"/>
      <c r="C26" s="55"/>
      <c r="D26" s="55"/>
      <c r="E26" s="51"/>
      <c r="F26" s="51"/>
      <c r="G26" s="53"/>
      <c r="H26" s="53"/>
      <c r="I26" s="53"/>
      <c r="J26" s="53"/>
      <c r="K26" s="53"/>
      <c r="L26" s="53"/>
      <c r="M26" s="53"/>
    </row>
    <row r="27" spans="1:17" ht="21.75" customHeight="1" x14ac:dyDescent="0.25">
      <c r="A27" s="108"/>
      <c r="B27" s="45"/>
      <c r="C27" s="45"/>
      <c r="D27" s="45"/>
      <c r="E27" s="51"/>
      <c r="F27" s="51"/>
      <c r="G27" s="54"/>
      <c r="H27" s="54"/>
      <c r="I27" s="54"/>
      <c r="J27" s="54"/>
      <c r="K27" s="54"/>
      <c r="L27" s="54"/>
      <c r="M27" s="54"/>
    </row>
    <row r="28" spans="1:17" ht="9.75" customHeight="1" x14ac:dyDescent="0.25">
      <c r="A28" s="110" t="str">
        <f>"Vedoucí " &amp; VLOOKUP(List2!$A$1,List2!$A$3:$N$21,4,FALSE)</f>
        <v>Vedoucí katedry evropského práva</v>
      </c>
      <c r="B28" s="47"/>
      <c r="C28" s="47"/>
      <c r="D28" s="47"/>
      <c r="E28" s="47"/>
      <c r="F28" s="48" t="s">
        <v>9</v>
      </c>
      <c r="G28" s="50"/>
      <c r="H28" s="50"/>
      <c r="I28" s="40"/>
      <c r="J28" s="49" t="s">
        <v>8</v>
      </c>
      <c r="K28" s="21"/>
      <c r="L28" s="21"/>
      <c r="M28" s="109"/>
    </row>
    <row r="29" spans="1:17" x14ac:dyDescent="0.25">
      <c r="A29" s="111"/>
      <c r="B29" s="112"/>
      <c r="C29" s="112"/>
      <c r="D29" s="112"/>
      <c r="E29" s="112"/>
      <c r="F29" s="113"/>
      <c r="G29" s="114"/>
      <c r="H29" s="114"/>
      <c r="I29" s="115"/>
      <c r="J29" s="116"/>
      <c r="K29" s="117"/>
      <c r="L29" s="117"/>
      <c r="M29" s="118"/>
    </row>
    <row r="30" spans="1:17" ht="9.75" customHeight="1" x14ac:dyDescent="0.25">
      <c r="A30" s="39"/>
      <c r="B30" s="39"/>
      <c r="C30" s="39"/>
      <c r="D30" s="39"/>
      <c r="E30" s="39"/>
      <c r="F30" s="94"/>
      <c r="G30" s="95"/>
      <c r="H30" s="95"/>
      <c r="I30" s="95"/>
      <c r="J30" s="96"/>
      <c r="K30" s="97"/>
      <c r="L30" s="97"/>
      <c r="M30" s="97"/>
    </row>
    <row r="31" spans="1:17" ht="12.75" customHeight="1" x14ac:dyDescent="0.25">
      <c r="A31" s="70"/>
      <c r="B31" s="70"/>
      <c r="C31" s="70"/>
      <c r="D31" s="70"/>
      <c r="F31" s="16"/>
      <c r="G31" s="100"/>
      <c r="H31" s="101"/>
      <c r="I31" s="41"/>
      <c r="J31" s="41"/>
      <c r="K31" s="41"/>
      <c r="L31" s="41"/>
      <c r="M31" s="42"/>
    </row>
    <row r="32" spans="1:17" x14ac:dyDescent="0.25">
      <c r="A32" s="26" t="str">
        <f>(VLOOKUP(List2!$A$29,List2!$A$30:$F$33,6,FALSE))</f>
        <v xml:space="preserve"> </v>
      </c>
      <c r="B32" s="16"/>
      <c r="C32" s="16"/>
      <c r="D32" s="22"/>
      <c r="E32" s="16"/>
      <c r="F32" s="16"/>
      <c r="G32" s="102"/>
      <c r="H32" s="16"/>
      <c r="I32" s="43"/>
      <c r="J32" s="43"/>
      <c r="K32" s="43"/>
      <c r="L32" s="43"/>
      <c r="M32" s="44"/>
    </row>
    <row r="33" spans="1:13" ht="15" customHeight="1" x14ac:dyDescent="0.25">
      <c r="A33" s="27"/>
      <c r="B33" s="13"/>
      <c r="C33" s="13"/>
      <c r="D33" s="24"/>
      <c r="E33" s="99" t="s">
        <v>93</v>
      </c>
      <c r="F33" s="99"/>
      <c r="G33" s="103"/>
      <c r="H33" s="98"/>
      <c r="I33" s="43"/>
      <c r="J33" s="43"/>
      <c r="K33" s="43"/>
      <c r="L33" s="43"/>
      <c r="M33" s="44"/>
    </row>
    <row r="34" spans="1:13" ht="14.25" customHeight="1" x14ac:dyDescent="0.25">
      <c r="A34" s="16"/>
      <c r="B34" s="23"/>
      <c r="C34" s="23"/>
      <c r="E34" s="99"/>
      <c r="F34" s="99"/>
      <c r="G34" s="103"/>
      <c r="H34" s="98"/>
      <c r="I34" s="43"/>
      <c r="J34" s="43"/>
      <c r="K34" s="43"/>
      <c r="L34" s="43"/>
      <c r="M34" s="44"/>
    </row>
    <row r="35" spans="1:13" ht="13.5" customHeight="1" x14ac:dyDescent="0.25">
      <c r="A35" s="28" t="s">
        <v>12</v>
      </c>
      <c r="B35" s="16"/>
      <c r="C35" s="16"/>
      <c r="F35" s="25"/>
      <c r="G35" s="104"/>
      <c r="H35" s="25"/>
      <c r="I35" s="43"/>
      <c r="J35" s="43"/>
      <c r="K35" s="43"/>
      <c r="L35" s="43"/>
      <c r="M35" s="44"/>
    </row>
    <row r="36" spans="1:13" ht="12" customHeight="1" x14ac:dyDescent="0.25">
      <c r="A36" s="29"/>
      <c r="B36" s="16"/>
      <c r="C36" s="16"/>
      <c r="D36" s="16"/>
      <c r="E36" s="16"/>
      <c r="F36" s="16"/>
      <c r="G36" s="102"/>
      <c r="H36" s="16"/>
      <c r="I36" s="43"/>
      <c r="J36" s="43"/>
      <c r="K36" s="43"/>
      <c r="L36" s="43"/>
      <c r="M36" s="44"/>
    </row>
    <row r="37" spans="1:13" ht="8.25" customHeight="1" x14ac:dyDescent="0.25">
      <c r="A37" s="16"/>
      <c r="B37" s="16"/>
      <c r="C37" s="16"/>
      <c r="D37" s="16"/>
      <c r="E37" s="16"/>
      <c r="F37" s="16"/>
      <c r="G37" s="105"/>
      <c r="H37" s="106"/>
      <c r="I37" s="45"/>
      <c r="J37" s="45"/>
      <c r="K37" s="45"/>
      <c r="L37" s="45"/>
      <c r="M37" s="46"/>
    </row>
  </sheetData>
  <sheetProtection algorithmName="SHA-512" hashValue="oFIzqgu8FA0OagV2i2zeXBQyEzZdfys+DNTqexwvP0eiE8ue8dZdBTDf7EonPkjOAbIqbMvq1kVR8sCUDU+oZg==" saltValue="JipqEjZPq73M/0pg3OpGgQ==" spinCount="100000" sheet="1" selectLockedCells="1"/>
  <customSheetViews>
    <customSheetView guid="{066C8017-140E-4180-9A61-453861267AAC}" showGridLines="0">
      <selection activeCell="R10" sqref="R10"/>
      <pageMargins left="0.39370078740157483" right="0.39370078740157483" top="0.74803149606299213" bottom="0.27559055118110237" header="0.31496062992125984" footer="0.31496062992125984"/>
      <pageSetup paperSize="9" orientation="landscape" r:id="rId1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97709A57-3904-4718-9D93-87D63F8AD5A1}" showGridLines="0">
      <selection sqref="A1:D2"/>
      <pageMargins left="0.39370078740157483" right="0.39370078740157483" top="0.74803149606299213" bottom="0.27559055118110237" header="0.31496062992125984" footer="0.31496062992125984"/>
      <pageSetup paperSize="9" orientation="landscape" r:id="rId2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8F9FBFFA-F52C-4193-A753-5F2A741629FB}" showGridLines="0">
      <selection activeCell="D38" sqref="D38"/>
      <pageMargins left="0.39370078740157483" right="0.39370078740157483" top="0.74803149606299213" bottom="0.27559055118110237" header="0.31496062992125984" footer="0.31496062992125984"/>
      <pageSetup paperSize="9" orientation="landscape" r:id="rId3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</customSheetViews>
  <mergeCells count="57">
    <mergeCell ref="A3:D4"/>
    <mergeCell ref="A8:C8"/>
    <mergeCell ref="B7:F7"/>
    <mergeCell ref="C11:M11"/>
    <mergeCell ref="H7:M7"/>
    <mergeCell ref="A10:M10"/>
    <mergeCell ref="A12:D12"/>
    <mergeCell ref="E12:G12"/>
    <mergeCell ref="A1:D2"/>
    <mergeCell ref="A31:D31"/>
    <mergeCell ref="K6:M6"/>
    <mergeCell ref="A11:B11"/>
    <mergeCell ref="F13:K13"/>
    <mergeCell ref="A13:D13"/>
    <mergeCell ref="F8:H8"/>
    <mergeCell ref="D8:E8"/>
    <mergeCell ref="J8:M8"/>
    <mergeCell ref="G16:H16"/>
    <mergeCell ref="L13:M13"/>
    <mergeCell ref="L12:M12"/>
    <mergeCell ref="B6:D6"/>
    <mergeCell ref="A14:E14"/>
    <mergeCell ref="F14:K14"/>
    <mergeCell ref="E19:F21"/>
    <mergeCell ref="G19:J21"/>
    <mergeCell ref="K19:M21"/>
    <mergeCell ref="B21:D21"/>
    <mergeCell ref="G17:H17"/>
    <mergeCell ref="J17:M17"/>
    <mergeCell ref="B20:D20"/>
    <mergeCell ref="A15:E15"/>
    <mergeCell ref="A17:B17"/>
    <mergeCell ref="J16:M16"/>
    <mergeCell ref="D17:E17"/>
    <mergeCell ref="E25:F27"/>
    <mergeCell ref="G25:J27"/>
    <mergeCell ref="K25:M27"/>
    <mergeCell ref="B19:D19"/>
    <mergeCell ref="A18:D18"/>
    <mergeCell ref="E18:M18"/>
    <mergeCell ref="F22:F23"/>
    <mergeCell ref="J22:J23"/>
    <mergeCell ref="B26:D26"/>
    <mergeCell ref="B27:D27"/>
    <mergeCell ref="A24:D24"/>
    <mergeCell ref="A22:E23"/>
    <mergeCell ref="G22:H22"/>
    <mergeCell ref="G23:H23"/>
    <mergeCell ref="E24:M24"/>
    <mergeCell ref="B25:D25"/>
    <mergeCell ref="I31:M37"/>
    <mergeCell ref="G29:H29"/>
    <mergeCell ref="A28:E29"/>
    <mergeCell ref="F28:F29"/>
    <mergeCell ref="J28:J29"/>
    <mergeCell ref="G28:H28"/>
    <mergeCell ref="E33:F34"/>
  </mergeCells>
  <conditionalFormatting sqref="J8:M8">
    <cfRule type="expression" dxfId="2" priority="4">
      <formula>$F$8&lt;&gt;" "</formula>
    </cfRule>
  </conditionalFormatting>
  <conditionalFormatting sqref="L13">
    <cfRule type="expression" dxfId="1" priority="3">
      <formula>$L$13=90</formula>
    </cfRule>
  </conditionalFormatting>
  <pageMargins left="0.39370078740157483" right="0.39370078740157483" top="0.74803149606299213" bottom="0.27559055118110237" header="0.31496062992125984" footer="0.31496062992125984"/>
  <pageSetup paperSize="9" orientation="landscape" r:id="rId4"/>
  <headerFooter>
    <oddHeader>&amp;CPRÁVNICKÁ FAKULTA UNIVERZITY KARLOVY
nám. Curieových 7, 116 40 Praha 1</oddHeader>
    <oddFooter>&amp;L&amp;9
Prosím vyplňte žádost vždy na PC, vytiskněte a podepsanou žádost předejte na příslušnou katedru.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Drop Down 2">
              <controlPr defaultSize="0" autoLine="0" autoPict="0">
                <anchor moveWithCells="1">
                  <from>
                    <xdr:col>3</xdr:col>
                    <xdr:colOff>942975</xdr:colOff>
                    <xdr:row>0</xdr:row>
                    <xdr:rowOff>57150</xdr:rowOff>
                  </from>
                  <to>
                    <xdr:col>9</xdr:col>
                    <xdr:colOff>114300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Drop Down 3">
              <controlPr defaultSize="0" autoLine="0" autoPict="0">
                <anchor moveWithCells="1">
                  <from>
                    <xdr:col>3</xdr:col>
                    <xdr:colOff>952500</xdr:colOff>
                    <xdr:row>2</xdr:row>
                    <xdr:rowOff>47625</xdr:rowOff>
                  </from>
                  <to>
                    <xdr:col>9</xdr:col>
                    <xdr:colOff>123825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9D954D6-386A-47DF-99BB-4FA27CB8524F}">
            <xm:f>List2!$A$29=1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m:sqref>D32:D33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Q33"/>
  <sheetViews>
    <sheetView topLeftCell="D1" zoomScale="85" zoomScaleNormal="85" workbookViewId="0">
      <selection activeCell="M7" sqref="M7"/>
    </sheetView>
  </sheetViews>
  <sheetFormatPr defaultRowHeight="15" x14ac:dyDescent="0.25"/>
  <cols>
    <col min="2" max="2" width="67" bestFit="1" customWidth="1"/>
    <col min="3" max="3" width="85.42578125" customWidth="1"/>
    <col min="4" max="4" width="52.7109375" bestFit="1" customWidth="1"/>
    <col min="5" max="5" width="73.7109375" bestFit="1" customWidth="1"/>
    <col min="6" max="6" width="34" bestFit="1" customWidth="1"/>
    <col min="7" max="7" width="44.28515625" customWidth="1"/>
    <col min="8" max="8" width="46" customWidth="1"/>
    <col min="9" max="9" width="10.85546875" bestFit="1" customWidth="1"/>
    <col min="12" max="12" width="10.28515625" bestFit="1" customWidth="1"/>
    <col min="13" max="13" width="11" customWidth="1"/>
    <col min="14" max="14" width="10.5703125" customWidth="1"/>
    <col min="16" max="16" width="10" customWidth="1"/>
    <col min="17" max="17" width="11.85546875" bestFit="1" customWidth="1"/>
  </cols>
  <sheetData>
    <row r="1" spans="1:17" x14ac:dyDescent="0.25">
      <c r="A1">
        <v>1</v>
      </c>
      <c r="L1" s="33">
        <f>List1!$E$13</f>
        <v>44349</v>
      </c>
      <c r="M1" s="6">
        <f>List1!$E$13</f>
        <v>44349</v>
      </c>
    </row>
    <row r="2" spans="1:17" x14ac:dyDescent="0.25">
      <c r="A2" t="s">
        <v>16</v>
      </c>
      <c r="B2" t="s">
        <v>13</v>
      </c>
      <c r="C2" t="s">
        <v>14</v>
      </c>
      <c r="D2" t="s">
        <v>15</v>
      </c>
      <c r="E2" t="s">
        <v>42</v>
      </c>
      <c r="F2" t="s">
        <v>43</v>
      </c>
    </row>
    <row r="3" spans="1:17" x14ac:dyDescent="0.25">
      <c r="A3">
        <v>1</v>
      </c>
      <c r="B3" s="3" t="s">
        <v>26</v>
      </c>
      <c r="C3" t="s">
        <v>39</v>
      </c>
      <c r="D3" t="s">
        <v>39</v>
      </c>
      <c r="E3" s="3" t="s">
        <v>47</v>
      </c>
      <c r="F3" s="3" t="s">
        <v>47</v>
      </c>
      <c r="G3" s="7"/>
      <c r="H3" s="3" t="s">
        <v>26</v>
      </c>
      <c r="I3" t="b">
        <f t="shared" ref="I3:I21" si="0">E3=F3</f>
        <v>1</v>
      </c>
      <c r="L3">
        <v>1</v>
      </c>
      <c r="M3" s="33">
        <f>EDATE($M$1,3)</f>
        <v>44441</v>
      </c>
      <c r="N3" s="33">
        <f>IF(OR(MONTH(M3)=7,MONTH(M3)=8),EDATE($M$1,5),M3)</f>
        <v>44441</v>
      </c>
    </row>
    <row r="4" spans="1:17" x14ac:dyDescent="0.25">
      <c r="A4">
        <v>2</v>
      </c>
      <c r="B4" s="3" t="s">
        <v>29</v>
      </c>
      <c r="C4" t="s">
        <v>56</v>
      </c>
      <c r="D4" t="s">
        <v>56</v>
      </c>
      <c r="E4" s="3" t="s">
        <v>34</v>
      </c>
      <c r="F4" s="3" t="s">
        <v>34</v>
      </c>
      <c r="G4" s="7"/>
      <c r="H4" s="3" t="s">
        <v>29</v>
      </c>
      <c r="I4" t="b">
        <f t="shared" si="0"/>
        <v>1</v>
      </c>
      <c r="L4">
        <v>2</v>
      </c>
      <c r="M4" s="33">
        <f>EDATE($M$1,3)</f>
        <v>44441</v>
      </c>
      <c r="N4" s="33"/>
      <c r="P4" s="33"/>
      <c r="Q4" s="33"/>
    </row>
    <row r="5" spans="1:17" x14ac:dyDescent="0.25">
      <c r="A5">
        <v>3</v>
      </c>
      <c r="B5" s="3" t="s">
        <v>61</v>
      </c>
      <c r="C5" t="s">
        <v>40</v>
      </c>
      <c r="D5" t="s">
        <v>40</v>
      </c>
      <c r="E5" s="3" t="s">
        <v>67</v>
      </c>
      <c r="F5" s="3" t="s">
        <v>67</v>
      </c>
      <c r="G5" s="7"/>
      <c r="H5" s="3" t="s">
        <v>61</v>
      </c>
      <c r="I5" t="b">
        <f t="shared" si="0"/>
        <v>1</v>
      </c>
      <c r="L5">
        <v>3</v>
      </c>
      <c r="M5" s="33">
        <f>EDATE($M$1,3)</f>
        <v>44441</v>
      </c>
      <c r="N5" s="33"/>
      <c r="P5" s="33"/>
      <c r="Q5" s="33"/>
    </row>
    <row r="6" spans="1:17" x14ac:dyDescent="0.25">
      <c r="A6">
        <v>4</v>
      </c>
      <c r="B6" s="3" t="s">
        <v>58</v>
      </c>
      <c r="C6" t="s">
        <v>36</v>
      </c>
      <c r="D6" t="s">
        <v>36</v>
      </c>
      <c r="E6" s="3" t="s">
        <v>57</v>
      </c>
      <c r="F6" s="3" t="s">
        <v>57</v>
      </c>
      <c r="G6" s="7"/>
      <c r="H6" s="3" t="s">
        <v>58</v>
      </c>
      <c r="I6" t="b">
        <f t="shared" si="0"/>
        <v>1</v>
      </c>
      <c r="L6">
        <v>4</v>
      </c>
      <c r="M6" s="33">
        <f>EDATE($M$1,5)</f>
        <v>44502</v>
      </c>
      <c r="N6" s="33"/>
      <c r="P6" s="33"/>
      <c r="Q6" s="33"/>
    </row>
    <row r="7" spans="1:17" x14ac:dyDescent="0.25">
      <c r="A7">
        <v>5</v>
      </c>
      <c r="B7" s="3" t="s">
        <v>22</v>
      </c>
      <c r="C7" t="s">
        <v>35</v>
      </c>
      <c r="D7" t="s">
        <v>35</v>
      </c>
      <c r="E7" s="3" t="s">
        <v>45</v>
      </c>
      <c r="F7" s="3" t="s">
        <v>45</v>
      </c>
      <c r="G7" s="7"/>
      <c r="H7" s="3" t="s">
        <v>22</v>
      </c>
      <c r="I7" t="b">
        <f t="shared" si="0"/>
        <v>1</v>
      </c>
      <c r="L7">
        <v>5</v>
      </c>
      <c r="M7" s="33">
        <f>DATE(YEAR(M1),9,30)</f>
        <v>44469</v>
      </c>
      <c r="N7" s="33"/>
      <c r="P7" s="33"/>
      <c r="Q7" s="33"/>
    </row>
    <row r="8" spans="1:17" x14ac:dyDescent="0.25">
      <c r="A8">
        <v>6</v>
      </c>
      <c r="B8" s="3" t="s">
        <v>23</v>
      </c>
      <c r="C8" t="s">
        <v>35</v>
      </c>
      <c r="D8" t="s">
        <v>35</v>
      </c>
      <c r="E8" s="3" t="s">
        <v>46</v>
      </c>
      <c r="F8" s="3" t="s">
        <v>46</v>
      </c>
      <c r="G8" s="7"/>
      <c r="H8" s="3" t="s">
        <v>23</v>
      </c>
      <c r="I8" t="b">
        <f t="shared" si="0"/>
        <v>1</v>
      </c>
      <c r="L8">
        <v>6</v>
      </c>
      <c r="M8" s="33">
        <f>IF(DAY(M1)&gt;=16,EDATE(M1,5),DATE(YEAR(M1),9,30))</f>
        <v>44469</v>
      </c>
      <c r="N8" s="33"/>
      <c r="P8" s="33"/>
      <c r="Q8" s="33"/>
    </row>
    <row r="9" spans="1:17" x14ac:dyDescent="0.25">
      <c r="A9">
        <v>7</v>
      </c>
      <c r="B9" s="3" t="s">
        <v>24</v>
      </c>
      <c r="C9" t="s">
        <v>36</v>
      </c>
      <c r="D9" t="s">
        <v>36</v>
      </c>
      <c r="E9" s="3" t="s">
        <v>33</v>
      </c>
      <c r="F9" s="3" t="s">
        <v>33</v>
      </c>
      <c r="G9" s="7"/>
      <c r="H9" s="3" t="s">
        <v>24</v>
      </c>
      <c r="I9" t="b">
        <f t="shared" si="0"/>
        <v>1</v>
      </c>
      <c r="L9">
        <v>7</v>
      </c>
      <c r="M9" s="33">
        <f>EDATE(DATE(YEAR($M$1),9,1),3)</f>
        <v>44531</v>
      </c>
      <c r="N9" s="33"/>
      <c r="P9" s="33"/>
      <c r="Q9" s="33"/>
    </row>
    <row r="10" spans="1:17" x14ac:dyDescent="0.25">
      <c r="A10">
        <v>8</v>
      </c>
      <c r="B10" s="3" t="s">
        <v>25</v>
      </c>
      <c r="C10" t="s">
        <v>59</v>
      </c>
      <c r="D10" t="s">
        <v>59</v>
      </c>
      <c r="E10" s="3" t="s">
        <v>50</v>
      </c>
      <c r="F10" s="3" t="s">
        <v>50</v>
      </c>
      <c r="G10" s="7"/>
      <c r="H10" s="3" t="s">
        <v>25</v>
      </c>
      <c r="I10" t="b">
        <f t="shared" si="0"/>
        <v>1</v>
      </c>
      <c r="L10">
        <v>8</v>
      </c>
      <c r="M10" s="33">
        <f>EDATE(DATE(YEAR($M$1),9,1),3)</f>
        <v>44531</v>
      </c>
      <c r="N10" s="33"/>
      <c r="P10" s="33"/>
      <c r="Q10" s="33"/>
    </row>
    <row r="11" spans="1:17" x14ac:dyDescent="0.25">
      <c r="A11">
        <v>9</v>
      </c>
      <c r="B11" s="3" t="s">
        <v>20</v>
      </c>
      <c r="C11" t="s">
        <v>17</v>
      </c>
      <c r="D11" t="s">
        <v>17</v>
      </c>
      <c r="E11" s="3" t="s">
        <v>44</v>
      </c>
      <c r="F11" s="3" t="s">
        <v>44</v>
      </c>
      <c r="G11" s="7"/>
      <c r="H11" s="3" t="s">
        <v>20</v>
      </c>
      <c r="I11" t="b">
        <f t="shared" si="0"/>
        <v>1</v>
      </c>
      <c r="L11">
        <v>9</v>
      </c>
      <c r="M11" s="33">
        <f>EDATE($M$1,3)</f>
        <v>44441</v>
      </c>
      <c r="N11" s="33"/>
      <c r="P11" s="33"/>
      <c r="Q11" s="33"/>
    </row>
    <row r="12" spans="1:17" x14ac:dyDescent="0.25">
      <c r="A12">
        <v>10</v>
      </c>
      <c r="B12" s="3" t="s">
        <v>62</v>
      </c>
      <c r="C12" t="s">
        <v>41</v>
      </c>
      <c r="D12" t="s">
        <v>41</v>
      </c>
      <c r="E12" s="3" t="s">
        <v>33</v>
      </c>
      <c r="F12" s="3" t="s">
        <v>33</v>
      </c>
      <c r="G12" s="3"/>
      <c r="H12" s="3" t="s">
        <v>62</v>
      </c>
      <c r="I12" t="b">
        <f t="shared" si="0"/>
        <v>1</v>
      </c>
      <c r="L12">
        <v>10</v>
      </c>
      <c r="M12" s="33">
        <f>EDATE($M$1,3)</f>
        <v>44441</v>
      </c>
      <c r="N12" s="33"/>
      <c r="P12" s="33"/>
      <c r="Q12" s="33"/>
    </row>
    <row r="13" spans="1:17" x14ac:dyDescent="0.25">
      <c r="A13">
        <v>11</v>
      </c>
      <c r="B13" s="3" t="s">
        <v>68</v>
      </c>
      <c r="C13" t="s">
        <v>69</v>
      </c>
      <c r="D13" t="s">
        <v>69</v>
      </c>
      <c r="E13" s="3" t="s">
        <v>68</v>
      </c>
      <c r="F13" s="3" t="s">
        <v>68</v>
      </c>
      <c r="G13" s="3"/>
      <c r="H13" s="3" t="s">
        <v>68</v>
      </c>
      <c r="I13" t="b">
        <f t="shared" si="0"/>
        <v>1</v>
      </c>
      <c r="L13">
        <v>11</v>
      </c>
      <c r="M13" s="33">
        <f>EDATE($M$1,3)</f>
        <v>44441</v>
      </c>
      <c r="N13" s="33"/>
      <c r="P13" s="33"/>
      <c r="Q13" s="33"/>
    </row>
    <row r="14" spans="1:17" x14ac:dyDescent="0.25">
      <c r="A14">
        <v>12</v>
      </c>
      <c r="B14" s="3" t="s">
        <v>31</v>
      </c>
      <c r="C14" t="s">
        <v>60</v>
      </c>
      <c r="D14" t="s">
        <v>59</v>
      </c>
      <c r="E14" s="3" t="s">
        <v>49</v>
      </c>
      <c r="F14" s="3" t="s">
        <v>49</v>
      </c>
      <c r="G14" s="7"/>
      <c r="H14" s="3" t="s">
        <v>31</v>
      </c>
      <c r="I14" t="b">
        <f t="shared" si="0"/>
        <v>1</v>
      </c>
      <c r="L14">
        <v>12</v>
      </c>
      <c r="M14" s="33">
        <f>EDATE($M$1,3)</f>
        <v>44441</v>
      </c>
      <c r="N14" s="33"/>
      <c r="P14" s="33"/>
      <c r="Q14" s="33"/>
    </row>
    <row r="15" spans="1:17" x14ac:dyDescent="0.25">
      <c r="A15">
        <v>13</v>
      </c>
      <c r="B15" s="3" t="s">
        <v>30</v>
      </c>
      <c r="C15" t="s">
        <v>38</v>
      </c>
      <c r="D15" t="s">
        <v>38</v>
      </c>
      <c r="E15" s="3" t="s">
        <v>48</v>
      </c>
      <c r="F15" s="3" t="s">
        <v>48</v>
      </c>
      <c r="G15" s="7"/>
      <c r="H15" s="3" t="s">
        <v>30</v>
      </c>
      <c r="I15" t="b">
        <f t="shared" si="0"/>
        <v>1</v>
      </c>
    </row>
    <row r="16" spans="1:17" x14ac:dyDescent="0.25">
      <c r="A16">
        <v>14</v>
      </c>
      <c r="B16" s="3" t="s">
        <v>53</v>
      </c>
      <c r="C16" t="s">
        <v>17</v>
      </c>
      <c r="D16" t="s">
        <v>17</v>
      </c>
      <c r="E16" s="3" t="s">
        <v>19</v>
      </c>
      <c r="F16" s="3" t="s">
        <v>19</v>
      </c>
      <c r="G16" s="7"/>
      <c r="H16" s="3" t="s">
        <v>53</v>
      </c>
      <c r="I16" t="b">
        <f t="shared" si="0"/>
        <v>1</v>
      </c>
    </row>
    <row r="17" spans="1:9" x14ac:dyDescent="0.25">
      <c r="A17">
        <v>15</v>
      </c>
      <c r="B17" s="3" t="s">
        <v>28</v>
      </c>
      <c r="C17" t="s">
        <v>55</v>
      </c>
      <c r="D17" t="s">
        <v>55</v>
      </c>
      <c r="E17" s="3" t="s">
        <v>52</v>
      </c>
      <c r="F17" s="3" t="s">
        <v>52</v>
      </c>
      <c r="G17" s="7"/>
      <c r="H17" s="3" t="s">
        <v>28</v>
      </c>
      <c r="I17" t="b">
        <f t="shared" si="0"/>
        <v>1</v>
      </c>
    </row>
    <row r="18" spans="1:9" x14ac:dyDescent="0.25">
      <c r="A18">
        <v>16</v>
      </c>
      <c r="B18" s="3" t="s">
        <v>21</v>
      </c>
      <c r="C18" t="s">
        <v>54</v>
      </c>
      <c r="D18" t="s">
        <v>54</v>
      </c>
      <c r="E18" s="3" t="s">
        <v>21</v>
      </c>
      <c r="F18" s="3" t="s">
        <v>21</v>
      </c>
      <c r="G18" s="7"/>
      <c r="H18" s="3" t="s">
        <v>21</v>
      </c>
      <c r="I18" t="b">
        <f t="shared" si="0"/>
        <v>1</v>
      </c>
    </row>
    <row r="19" spans="1:9" x14ac:dyDescent="0.25">
      <c r="A19">
        <v>17</v>
      </c>
      <c r="B19" s="3" t="s">
        <v>27</v>
      </c>
      <c r="C19" t="s">
        <v>37</v>
      </c>
      <c r="D19" t="s">
        <v>37</v>
      </c>
      <c r="E19" s="3" t="s">
        <v>51</v>
      </c>
      <c r="F19" s="3" t="s">
        <v>51</v>
      </c>
      <c r="G19" s="7"/>
      <c r="H19" s="3" t="s">
        <v>27</v>
      </c>
      <c r="I19" t="b">
        <f t="shared" si="0"/>
        <v>1</v>
      </c>
    </row>
    <row r="20" spans="1:9" x14ac:dyDescent="0.25">
      <c r="A20">
        <v>18</v>
      </c>
      <c r="B20" s="3" t="s">
        <v>63</v>
      </c>
      <c r="C20" t="s">
        <v>18</v>
      </c>
      <c r="D20" t="s">
        <v>18</v>
      </c>
      <c r="E20" s="3" t="s">
        <v>32</v>
      </c>
      <c r="F20" s="3" t="s">
        <v>32</v>
      </c>
      <c r="G20" s="7"/>
      <c r="H20" s="3" t="s">
        <v>63</v>
      </c>
      <c r="I20" t="b">
        <f t="shared" si="0"/>
        <v>1</v>
      </c>
    </row>
    <row r="21" spans="1:9" x14ac:dyDescent="0.25">
      <c r="A21">
        <v>19</v>
      </c>
      <c r="B21" s="3" t="s">
        <v>64</v>
      </c>
      <c r="C21" t="s">
        <v>65</v>
      </c>
      <c r="D21" t="s">
        <v>66</v>
      </c>
      <c r="E21" s="3" t="s">
        <v>64</v>
      </c>
      <c r="F21" s="3" t="s">
        <v>64</v>
      </c>
      <c r="H21" s="3" t="s">
        <v>64</v>
      </c>
      <c r="I21" t="b">
        <f t="shared" si="0"/>
        <v>1</v>
      </c>
    </row>
    <row r="29" spans="1:9" x14ac:dyDescent="0.25">
      <c r="A29">
        <v>1</v>
      </c>
    </row>
    <row r="30" spans="1:9" x14ac:dyDescent="0.25">
      <c r="A30">
        <v>1</v>
      </c>
      <c r="B30" t="s">
        <v>83</v>
      </c>
      <c r="C30" s="1" t="s">
        <v>84</v>
      </c>
      <c r="D30" t="s">
        <v>88</v>
      </c>
      <c r="E30" t="s">
        <v>89</v>
      </c>
      <c r="F30" t="str">
        <f>" "</f>
        <v xml:space="preserve"> </v>
      </c>
    </row>
    <row r="31" spans="1:9" ht="30" x14ac:dyDescent="0.25">
      <c r="A31">
        <v>2</v>
      </c>
      <c r="B31" t="s">
        <v>80</v>
      </c>
      <c r="C31" s="32" t="s">
        <v>85</v>
      </c>
      <c r="D31" t="s">
        <v>90</v>
      </c>
      <c r="E31" t="s">
        <v>91</v>
      </c>
      <c r="F31" t="s">
        <v>76</v>
      </c>
    </row>
    <row r="32" spans="1:9" ht="30" x14ac:dyDescent="0.25">
      <c r="A32">
        <v>3</v>
      </c>
      <c r="B32" t="s">
        <v>81</v>
      </c>
      <c r="C32" s="32" t="s">
        <v>86</v>
      </c>
      <c r="D32" t="s">
        <v>90</v>
      </c>
      <c r="E32" t="s">
        <v>91</v>
      </c>
      <c r="F32" t="s">
        <v>76</v>
      </c>
    </row>
    <row r="33" spans="1:6" ht="30" x14ac:dyDescent="0.25">
      <c r="A33">
        <v>4</v>
      </c>
      <c r="B33" t="s">
        <v>82</v>
      </c>
      <c r="C33" s="32" t="s">
        <v>87</v>
      </c>
      <c r="D33" t="s">
        <v>90</v>
      </c>
      <c r="E33" t="s">
        <v>91</v>
      </c>
      <c r="F33" t="s">
        <v>76</v>
      </c>
    </row>
  </sheetData>
  <sortState ref="A2:I20">
    <sortCondition ref="B3:B20"/>
  </sortState>
  <customSheetViews>
    <customSheetView guid="{066C8017-140E-4180-9A61-453861267AAC}" scale="85">
      <selection activeCell="D20" sqref="D20"/>
      <pageMargins left="0.7" right="0.7" top="0.78740157499999996" bottom="0.78740157499999996" header="0.3" footer="0.3"/>
      <pageSetup paperSize="9" orientation="portrait" r:id="rId1"/>
    </customSheetView>
    <customSheetView guid="{97709A57-3904-4718-9D93-87D63F8AD5A1}" scale="85" topLeftCell="C1">
      <selection activeCell="H3" sqref="H3"/>
      <pageMargins left="0.7" right="0.7" top="0.78740157499999996" bottom="0.78740157499999996" header="0.3" footer="0.3"/>
      <pageSetup paperSize="9" orientation="portrait" r:id="rId2"/>
    </customSheetView>
    <customSheetView guid="{8F9FBFFA-F52C-4193-A753-5F2A741629FB}" scale="85" state="hidden">
      <selection activeCell="F1" sqref="F1"/>
      <pageMargins left="0.7" right="0.7" top="0.78740157499999996" bottom="0.78740157499999996" header="0.3" footer="0.3"/>
      <pageSetup paperSize="9" orientation="portrait" r:id="rId3"/>
    </customSheetView>
  </customSheetView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Univerzita Karlova v Praze, Právnická Fakulta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Sojka</dc:creator>
  <cp:lastModifiedBy>Miroslav Sojka</cp:lastModifiedBy>
  <cp:lastPrinted>2021-06-02T10:20:38Z</cp:lastPrinted>
  <dcterms:created xsi:type="dcterms:W3CDTF">2015-03-15T14:33:10Z</dcterms:created>
  <dcterms:modified xsi:type="dcterms:W3CDTF">2021-06-02T10:22:21Z</dcterms:modified>
</cp:coreProperties>
</file>